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總表" sheetId="1" r:id="rId1"/>
    <sheet name="壹-會長與副會長預期支出" sheetId="2" r:id="rId2"/>
    <sheet name="貳-財務部預期支出" sheetId="3" r:id="rId3"/>
    <sheet name="參-宣傳部預期支出" sheetId="4" r:id="rId4"/>
    <sheet name="肆-活動部預期支出" sheetId="5" r:id="rId5"/>
    <sheet name="伍-社團部預期支出" sheetId="6" r:id="rId6"/>
    <sheet name="陸-學權部預期支出" sheetId="7" r:id="rId7"/>
  </sheets>
  <calcPr calcId="152511"/>
</workbook>
</file>

<file path=xl/calcChain.xml><?xml version="1.0" encoding="utf-8"?>
<calcChain xmlns="http://schemas.openxmlformats.org/spreadsheetml/2006/main">
  <c r="H15" i="7" l="1"/>
  <c r="H14" i="7"/>
  <c r="H13" i="7"/>
  <c r="H12" i="7"/>
  <c r="H9" i="7"/>
  <c r="H7" i="7"/>
  <c r="H6" i="7"/>
  <c r="H5" i="7"/>
  <c r="H6" i="6"/>
  <c r="H5" i="6"/>
  <c r="H7" i="6" s="1"/>
  <c r="H10" i="6" s="1"/>
  <c r="F8" i="6" s="1"/>
  <c r="H9" i="6" s="1"/>
  <c r="H41" i="5"/>
  <c r="H40" i="5"/>
  <c r="H39" i="5"/>
  <c r="H26" i="5"/>
  <c r="H25" i="5"/>
  <c r="H23" i="5"/>
  <c r="H22" i="5"/>
  <c r="H21" i="5"/>
  <c r="H20" i="5"/>
  <c r="H28" i="5" s="1"/>
  <c r="H19" i="5"/>
  <c r="H16" i="5"/>
  <c r="H15" i="5"/>
  <c r="H14" i="5"/>
  <c r="H13" i="5"/>
  <c r="H12" i="5"/>
  <c r="H11" i="5"/>
  <c r="H10" i="5"/>
  <c r="H9" i="5"/>
  <c r="H8" i="5"/>
  <c r="H7" i="5"/>
  <c r="H6" i="5"/>
  <c r="H5" i="5"/>
  <c r="H12" i="3"/>
  <c r="H11" i="3"/>
  <c r="H9" i="3"/>
  <c r="H8" i="3"/>
  <c r="H7" i="3"/>
  <c r="H5" i="3"/>
  <c r="H23" i="2"/>
  <c r="H22" i="2"/>
  <c r="H21" i="2"/>
  <c r="H20" i="2"/>
  <c r="H24" i="2" s="1"/>
  <c r="I22" i="2" s="1"/>
  <c r="I18" i="2"/>
  <c r="H18" i="2"/>
  <c r="H17" i="2"/>
  <c r="I17" i="2" s="1"/>
  <c r="H16" i="2"/>
  <c r="I16" i="2" s="1"/>
  <c r="H15" i="2"/>
  <c r="H19" i="2" s="1"/>
  <c r="H14" i="2"/>
  <c r="H8" i="2"/>
  <c r="H10" i="2"/>
  <c r="H5" i="2"/>
  <c r="H6" i="2" s="1"/>
  <c r="C12" i="1"/>
  <c r="I13" i="2" l="1"/>
  <c r="I11" i="2"/>
  <c r="I14" i="2"/>
  <c r="I28" i="5"/>
  <c r="H27" i="5"/>
  <c r="I25" i="5"/>
  <c r="I5" i="2"/>
  <c r="H25" i="2"/>
  <c r="I6" i="2"/>
  <c r="I9" i="2"/>
  <c r="I7" i="2"/>
  <c r="I10" i="2"/>
  <c r="I19" i="2"/>
  <c r="I15" i="2"/>
  <c r="I8" i="2"/>
  <c r="I12" i="2"/>
  <c r="I20" i="2"/>
  <c r="H13" i="3"/>
  <c r="H11" i="7"/>
  <c r="I5" i="7"/>
  <c r="I7" i="7"/>
  <c r="I21" i="2"/>
  <c r="I23" i="2"/>
  <c r="I24" i="2"/>
  <c r="H18" i="5"/>
  <c r="I26" i="5"/>
  <c r="I30" i="5"/>
  <c r="H44" i="5"/>
  <c r="H17" i="7"/>
  <c r="I36" i="5" l="1"/>
  <c r="I34" i="5"/>
  <c r="I32" i="5"/>
  <c r="H26" i="2"/>
  <c r="H27" i="2" s="1"/>
  <c r="I17" i="7"/>
  <c r="H16" i="7"/>
  <c r="I15" i="7"/>
  <c r="I13" i="7"/>
  <c r="I14" i="7"/>
  <c r="I12" i="7"/>
  <c r="I44" i="5"/>
  <c r="H43" i="5"/>
  <c r="I42" i="5"/>
  <c r="I41" i="5"/>
  <c r="I39" i="5"/>
  <c r="I40" i="5"/>
  <c r="I38" i="5"/>
  <c r="I35" i="5"/>
  <c r="I33" i="5"/>
  <c r="I31" i="5"/>
  <c r="I29" i="5"/>
  <c r="I18" i="5"/>
  <c r="H17" i="5"/>
  <c r="I15" i="5"/>
  <c r="I13" i="5"/>
  <c r="I11" i="5"/>
  <c r="I9" i="5"/>
  <c r="I7" i="5"/>
  <c r="I5" i="5"/>
  <c r="I9" i="7"/>
  <c r="I6" i="7"/>
  <c r="I11" i="7"/>
  <c r="H10" i="7"/>
  <c r="I16" i="5"/>
  <c r="I14" i="5"/>
  <c r="I12" i="5"/>
  <c r="I10" i="5"/>
  <c r="I8" i="5"/>
  <c r="I6" i="5"/>
  <c r="H15" i="3"/>
  <c r="J13" i="3" s="1"/>
  <c r="F14" i="3"/>
  <c r="I13" i="3"/>
  <c r="I12" i="3"/>
  <c r="I10" i="3"/>
  <c r="I6" i="3"/>
  <c r="I5" i="3"/>
  <c r="I11" i="3"/>
  <c r="I9" i="3"/>
  <c r="I7" i="3"/>
  <c r="I27" i="5"/>
  <c r="I27" i="2" l="1"/>
  <c r="J27" i="2"/>
  <c r="J23" i="2"/>
  <c r="J14" i="2"/>
  <c r="J13" i="2"/>
  <c r="J10" i="2"/>
  <c r="J9" i="2"/>
  <c r="J19" i="2"/>
  <c r="J5" i="2"/>
  <c r="J17" i="2"/>
  <c r="J18" i="2"/>
  <c r="J20" i="2"/>
  <c r="J6" i="2"/>
  <c r="J8" i="2"/>
  <c r="J12" i="2"/>
  <c r="J21" i="2"/>
  <c r="J7" i="2"/>
  <c r="J11" i="2"/>
  <c r="J15" i="2"/>
  <c r="J16" i="2"/>
  <c r="J24" i="2"/>
  <c r="J22" i="2"/>
  <c r="J14" i="3"/>
  <c r="I10" i="7"/>
  <c r="H18" i="7"/>
  <c r="H45" i="5"/>
  <c r="J17" i="5" s="1"/>
  <c r="I17" i="5"/>
  <c r="I43" i="5"/>
  <c r="I16" i="7"/>
  <c r="J16" i="7"/>
  <c r="J6" i="3"/>
  <c r="J15" i="3"/>
  <c r="I8" i="3"/>
  <c r="J5" i="3"/>
  <c r="J9" i="3"/>
  <c r="J8" i="3"/>
  <c r="J10" i="3"/>
  <c r="J12" i="3"/>
  <c r="J7" i="3"/>
  <c r="J11" i="3"/>
  <c r="I37" i="5"/>
  <c r="J37" i="5" l="1"/>
  <c r="J43" i="5"/>
  <c r="I18" i="7"/>
  <c r="J18" i="7"/>
  <c r="J7" i="7"/>
  <c r="J5" i="7"/>
  <c r="J14" i="7"/>
  <c r="J6" i="7"/>
  <c r="J9" i="7"/>
  <c r="J15" i="7"/>
  <c r="J12" i="7"/>
  <c r="J13" i="7"/>
  <c r="J17" i="7"/>
  <c r="J11" i="7"/>
  <c r="J45" i="5"/>
  <c r="I45" i="5"/>
  <c r="J36" i="5"/>
  <c r="J34" i="5"/>
  <c r="J32" i="5"/>
  <c r="J26" i="5"/>
  <c r="J24" i="5"/>
  <c r="I23" i="5"/>
  <c r="I21" i="5"/>
  <c r="I19" i="5"/>
  <c r="J22" i="5"/>
  <c r="J29" i="5"/>
  <c r="J31" i="5"/>
  <c r="J33" i="5"/>
  <c r="J35" i="5"/>
  <c r="J6" i="5"/>
  <c r="J10" i="5"/>
  <c r="J14" i="5"/>
  <c r="I20" i="5"/>
  <c r="I22" i="5"/>
  <c r="I24" i="5"/>
  <c r="J12" i="5"/>
  <c r="J19" i="5"/>
  <c r="J25" i="5"/>
  <c r="J39" i="5"/>
  <c r="J28" i="5"/>
  <c r="J40" i="5"/>
  <c r="J5" i="5"/>
  <c r="J7" i="5"/>
  <c r="J9" i="5"/>
  <c r="J11" i="5"/>
  <c r="J13" i="5"/>
  <c r="J15" i="5"/>
  <c r="J20" i="5"/>
  <c r="J8" i="5"/>
  <c r="J16" i="5"/>
  <c r="J21" i="5"/>
  <c r="J23" i="5"/>
  <c r="J30" i="5"/>
  <c r="J41" i="5"/>
  <c r="J18" i="5"/>
  <c r="J44" i="5"/>
  <c r="J38" i="5"/>
  <c r="J27" i="5"/>
  <c r="J10" i="7"/>
</calcChain>
</file>

<file path=xl/sharedStrings.xml><?xml version="1.0" encoding="utf-8"?>
<sst xmlns="http://schemas.openxmlformats.org/spreadsheetml/2006/main" count="261" uniqueCount="128">
  <si>
    <t>款</t>
  </si>
  <si>
    <t>科</t>
  </si>
  <si>
    <t>目</t>
  </si>
  <si>
    <t>單位</t>
  </si>
  <si>
    <t>單價</t>
  </si>
  <si>
    <t>數量</t>
  </si>
  <si>
    <t>總和</t>
  </si>
  <si>
    <t>金額</t>
  </si>
  <si>
    <t>會長副會長預期支出</t>
  </si>
  <si>
    <t>科百分比</t>
  </si>
  <si>
    <t>款百分比</t>
  </si>
  <si>
    <t>備註說明</t>
  </si>
  <si>
    <t>財務部預期支出</t>
  </si>
  <si>
    <t>日常行政</t>
  </si>
  <si>
    <t>會長與副會長預期支出</t>
  </si>
  <si>
    <t>用品盤存</t>
  </si>
  <si>
    <t>會內迎新</t>
  </si>
  <si>
    <t>宣傳部預期支出</t>
  </si>
  <si>
    <t>文具用品</t>
  </si>
  <si>
    <t>迎新茶會費用</t>
  </si>
  <si>
    <t>活動部預期支出</t>
  </si>
  <si>
    <t>社團部預期支出</t>
  </si>
  <si>
    <t>學權部預期支出</t>
  </si>
  <si>
    <t>總計</t>
  </si>
  <si>
    <t>編制單位</t>
  </si>
  <si>
    <t>國立東華大學學生會行政中心財務部</t>
  </si>
  <si>
    <t>編纂人</t>
  </si>
  <si>
    <t>陳昱廷</t>
  </si>
  <si>
    <t>最後編輯時間</t>
  </si>
  <si>
    <t>小記</t>
  </si>
  <si>
    <t>會辦日常辦公用品，例：筆類、修正液、膠帶、訂書針等</t>
  </si>
  <si>
    <t>業務用品</t>
  </si>
  <si>
    <t>會務行政</t>
  </si>
  <si>
    <t>會辦日常業務用品，例：收據本、感謝狀等</t>
  </si>
  <si>
    <t>通訊費用</t>
  </si>
  <si>
    <t>列印耗材</t>
  </si>
  <si>
    <t>副會長任期內會務聯絡通訊費用（註一）</t>
  </si>
  <si>
    <t>印鑑</t>
  </si>
  <si>
    <t>Epson B-518DN墨水瓶-（黑）定價＄1650（註一）</t>
  </si>
  <si>
    <t>鑰匙</t>
  </si>
  <si>
    <t xml:space="preserve"> Epson B-518DN墨水瓶-（彩色）定價＄1900 （註一）</t>
  </si>
  <si>
    <t>列印用紙</t>
  </si>
  <si>
    <t>Double A  多功能影印紙-A4 80G 定價＄600（註二）</t>
  </si>
  <si>
    <t>幹部訓練『學生會的意義與協調』</t>
  </si>
  <si>
    <t>講師演講費</t>
  </si>
  <si>
    <t>會辦維護</t>
  </si>
  <si>
    <t>會辦維護用品，例：拖把、清潔劑等</t>
  </si>
  <si>
    <t>備品</t>
  </si>
  <si>
    <t>講師：許楉婭</t>
  </si>
  <si>
    <t>講師交通費</t>
  </si>
  <si>
    <t>花蓮水-12瓶/箱 定價$120（註三）</t>
  </si>
  <si>
    <t>機材維護</t>
  </si>
  <si>
    <t>台北至花蓮來回自強號票價（註二）</t>
  </si>
  <si>
    <t>印表機</t>
  </si>
  <si>
    <t>花蓮火車站至東華大學來回車馬費</t>
  </si>
  <si>
    <t>幹部訓練『後製軟體Adobe Photoshop』</t>
  </si>
  <si>
    <t>講師：未定</t>
  </si>
  <si>
    <t>預備金</t>
  </si>
  <si>
    <t>本款預期支出總額＊10%</t>
  </si>
  <si>
    <t>講師住宿費</t>
  </si>
  <si>
    <t>講師東華會館住宿費用（註三）</t>
  </si>
  <si>
    <t>幹部訓練『主持與企劃』</t>
  </si>
  <si>
    <t>講師：張紹斌</t>
  </si>
  <si>
    <t>註</t>
  </si>
  <si>
    <t>參考來源</t>
  </si>
  <si>
    <t>一</t>
  </si>
  <si>
    <t>台灣愛普生官網墨水瓶定價：http://www.epson.com.tw/Supplies/SearchResult/Printers/C11CA67431</t>
  </si>
  <si>
    <t>二</t>
  </si>
  <si>
    <t>Double A 多功能影印紙網路購買價格參考：http://24h.pchome.com.tw/prod/DCAP5P-A9005IQCL</t>
  </si>
  <si>
    <t>三</t>
  </si>
  <si>
    <t>花蓮水官方留言板參考價格：http://mms2017.globalwebs.biz/tier/front/bin/leftword.phtml</t>
  </si>
  <si>
    <t>台灣大哥大新4代799型-學生專案減免月租（如附圖）</t>
  </si>
  <si>
    <t>台灣鐵路票價試算系統：http://www.railway.gov.tw/tw/ticketprice_excel.aspx</t>
  </si>
  <si>
    <t>東華會館房價參考：http://www.ga.ndhu.edu.tw/ezfiles/8/1008/img/2120/dhroom.pdf</t>
  </si>
  <si>
    <t>〖格外品新食代〗</t>
  </si>
  <si>
    <t>每小時＄1600，上午下午各兩小時</t>
  </si>
  <si>
    <t>助理講師費</t>
  </si>
  <si>
    <t>社團聯席會</t>
  </si>
  <si>
    <t>每小時＄650，上午下午各兩小時</t>
  </si>
  <si>
    <t>行政餐費</t>
  </si>
  <si>
    <t>-</t>
  </si>
  <si>
    <t>講師與助理講師台北至花蓮火車站來回火車票價（註一）</t>
  </si>
  <si>
    <t>行政餐費補助</t>
  </si>
  <si>
    <t>講師與助理講師花蓮火車站至東華大學來回車馬費</t>
  </si>
  <si>
    <t>講師餐費</t>
  </si>
  <si>
    <t>行政餐費補助為行政餐費沖銷科目，學務處課活組主辦</t>
  </si>
  <si>
    <t>場地租借費用</t>
  </si>
  <si>
    <t>管院瓊林餐廳場地租借費用</t>
  </si>
  <si>
    <t>馬芬蛋糕</t>
  </si>
  <si>
    <t>工作坊食材</t>
  </si>
  <si>
    <t>茶水</t>
  </si>
  <si>
    <t>抽獎獎品</t>
  </si>
  <si>
    <t>【格外有意思】吊飾</t>
  </si>
  <si>
    <t>工作人員餐費</t>
  </si>
  <si>
    <t>場佈費用</t>
  </si>
  <si>
    <t>活動中所需之器材，如文具或各項商品</t>
  </si>
  <si>
    <t>本科預期支出總額＊10%</t>
  </si>
  <si>
    <t>〖囧星人的異想世界〗</t>
  </si>
  <si>
    <t>囧星人與其經紀人台北至花蓮來回自強號票價（註一）</t>
  </si>
  <si>
    <t>囧星人與其經紀人花蓮火車站至東華大學來回車馬費</t>
  </si>
  <si>
    <t>人社二館演藝廳租借費用（註二）</t>
  </si>
  <si>
    <t>場佈費</t>
  </si>
  <si>
    <t>〖校園演講：Kid〗</t>
  </si>
  <si>
    <t>林柏昇與其隨行助理台北至花蓮來回自強號票價（註一）</t>
  </si>
  <si>
    <t>林柏昇與其隨行助理花蓮火車站至東華大學來回車馬費</t>
  </si>
  <si>
    <t>林柏昇與其隨行助理住宿補貼</t>
  </si>
  <si>
    <t>場地佈置費用</t>
  </si>
  <si>
    <t>主持工讀金</t>
  </si>
  <si>
    <t>〖一咖紙袋〗</t>
  </si>
  <si>
    <t>明信片</t>
  </si>
  <si>
    <t>明信片郵資</t>
  </si>
  <si>
    <t>油資補貼</t>
  </si>
  <si>
    <t>活動紅布條</t>
  </si>
  <si>
    <t>國立東華大學講堂、教室及活動場地借租用管理辦法：http://www.ga.ndhu.edu.tw/ezfiles/8/1008/img/344/b6-001.pdf</t>
  </si>
  <si>
    <t>〖大學法改革陣線〗</t>
  </si>
  <si>
    <t>講師高雄至花蓮與花蓮至台北火車來回火車票價（註一）</t>
  </si>
  <si>
    <t>講師住宿費用（註二）</t>
  </si>
  <si>
    <t>參與人員（包含講師）</t>
  </si>
  <si>
    <t>〖和自己的身體和解〗</t>
  </si>
  <si>
    <t>紀錄片公播費</t>
  </si>
  <si>
    <t>紀錄片【我和我的T媽媽】公播費用（註三）</t>
  </si>
  <si>
    <t>紀錄片【我和我的T媽媽】導演現場演說與分享</t>
  </si>
  <si>
    <t>講師台北至花蓮火車站來回火車票價（註一）</t>
  </si>
  <si>
    <t>講師東華會館住宿費用（註四）</t>
  </si>
  <si>
    <t>Lazy house - 廢在這背包客棧：https://www.facebook.com/TheRearBackpackers/</t>
  </si>
  <si>
    <t>紀錄片工會影片公播收費參考：http://docunion.blogspot.com/p/blog-page_4581.html</t>
  </si>
  <si>
    <t>四</t>
  </si>
  <si>
    <t>105-1行政中心各單位預期支出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</si>
</sst>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9">
    <font>
      <sz val="12"/>
      <color rgb="FF000000"/>
      <name val="PMingLiu"/>
    </font>
    <font>
      <sz val="16"/>
      <color rgb="FFFFFFFF"/>
      <name val="PMingLiu"/>
      <family val="1"/>
      <charset val="136"/>
    </font>
    <font>
      <sz val="12"/>
      <name val="PMingLiu"/>
      <family val="1"/>
      <charset val="136"/>
    </font>
    <font>
      <sz val="16"/>
      <color rgb="FF000000"/>
      <name val="PMingLiu"/>
      <family val="1"/>
      <charset val="136"/>
    </font>
    <font>
      <b/>
      <sz val="16"/>
      <color rgb="FF000000"/>
      <name val="PMingLiu"/>
      <family val="1"/>
      <charset val="136"/>
    </font>
    <font>
      <sz val="16"/>
      <color rgb="FF000000"/>
      <name val="Arial"/>
    </font>
    <font>
      <sz val="14"/>
      <color rgb="FF000000"/>
      <name val="PMingLiu"/>
      <family val="1"/>
      <charset val="136"/>
    </font>
    <font>
      <sz val="9"/>
      <name val="細明體"/>
      <family val="3"/>
      <charset val="136"/>
    </font>
    <font>
      <sz val="20"/>
      <name val="PMingLiu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5B9BD5"/>
        <bgColor rgb="FF5B9BD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/>
    <xf numFmtId="177" fontId="3" fillId="5" borderId="2" xfId="0" applyNumberFormat="1" applyFont="1" applyFill="1" applyBorder="1" applyAlignment="1">
      <alignment horizontal="center" vertical="center"/>
    </xf>
    <xf numFmtId="10" fontId="3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10" fontId="3" fillId="5" borderId="2" xfId="0" applyNumberFormat="1" applyFont="1" applyFill="1" applyBorder="1" applyAlignment="1">
      <alignment horizontal="center"/>
    </xf>
    <xf numFmtId="10" fontId="3" fillId="5" borderId="2" xfId="0" applyNumberFormat="1" applyFont="1" applyFill="1" applyBorder="1"/>
    <xf numFmtId="1" fontId="3" fillId="0" borderId="1" xfId="0" applyNumberFormat="1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0" fontId="3" fillId="4" borderId="2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177" fontId="3" fillId="5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10" fontId="0" fillId="0" borderId="0" xfId="0" applyNumberFormat="1" applyFont="1"/>
    <xf numFmtId="1" fontId="3" fillId="5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8" borderId="0" xfId="0" applyFont="1" applyFill="1" applyBorder="1"/>
    <xf numFmtId="1" fontId="5" fillId="8" borderId="4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0" fontId="3" fillId="8" borderId="2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3" fillId="8" borderId="4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0" fontId="3" fillId="0" borderId="0" xfId="0" applyNumberFormat="1" applyFont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3" fillId="0" borderId="6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0" fontId="3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8" xfId="0" applyFont="1" applyBorder="1"/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/>
    <xf numFmtId="1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4" xfId="0" applyFont="1" applyBorder="1"/>
    <xf numFmtId="0" fontId="2" fillId="0" borderId="15" xfId="0" applyFont="1" applyBorder="1"/>
    <xf numFmtId="0" fontId="0" fillId="0" borderId="0" xfId="0" applyFont="1" applyAlignment="1">
      <alignment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7" borderId="2" xfId="0" applyFont="1" applyFill="1" applyBorder="1" applyAlignment="1">
      <alignment shrinkToFit="1"/>
    </xf>
    <xf numFmtId="176" fontId="3" fillId="7" borderId="2" xfId="0" applyNumberFormat="1" applyFont="1" applyFill="1" applyBorder="1" applyAlignment="1">
      <alignment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8" fillId="2" borderId="1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34</xdr:row>
      <xdr:rowOff>38100</xdr:rowOff>
    </xdr:from>
    <xdr:to>
      <xdr:col>3</xdr:col>
      <xdr:colOff>361950</xdr:colOff>
      <xdr:row>46</xdr:row>
      <xdr:rowOff>85725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43275" cy="2333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E8" sqref="E8"/>
    </sheetView>
  </sheetViews>
  <sheetFormatPr defaultColWidth="13.5" defaultRowHeight="15" customHeight="1"/>
  <cols>
    <col min="1" max="1" width="8.375" customWidth="1"/>
    <col min="2" max="2" width="19.75" style="85" customWidth="1"/>
    <col min="3" max="3" width="34.375" style="85" customWidth="1"/>
    <col min="4" max="13" width="8.375" customWidth="1"/>
  </cols>
  <sheetData>
    <row r="1" spans="1:26" ht="16.5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1"/>
      <c r="B4" s="93" t="s">
        <v>127</v>
      </c>
      <c r="C4" s="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86" t="s">
        <v>3</v>
      </c>
      <c r="C5" s="86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90" t="s">
        <v>8</v>
      </c>
      <c r="C6" s="87">
        <v>17996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90" t="s">
        <v>12</v>
      </c>
      <c r="C7" s="87">
        <v>20119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90" t="s">
        <v>17</v>
      </c>
      <c r="C8" s="87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90" t="s">
        <v>20</v>
      </c>
      <c r="C9" s="87">
        <v>62986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90" t="s">
        <v>21</v>
      </c>
      <c r="C10" s="87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B11" s="90" t="s">
        <v>22</v>
      </c>
      <c r="C11" s="87">
        <v>19586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86" t="s">
        <v>23</v>
      </c>
      <c r="C12" s="86">
        <f>SUM(C6:C11)</f>
        <v>120687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>
      <c r="A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"/>
      <c r="B16" s="91" t="s">
        <v>24</v>
      </c>
      <c r="C16" s="88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"/>
      <c r="B17" s="91" t="s">
        <v>26</v>
      </c>
      <c r="C17" s="8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91" t="s">
        <v>28</v>
      </c>
      <c r="C18" s="89">
        <v>42641.529664351852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1"/>
      <c r="B19" s="9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"/>
      <c r="B20" s="9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>
      <c r="A21" s="1"/>
      <c r="B21" s="9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1"/>
      <c r="B22" s="9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>
      <c r="A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>
      <c r="A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>
      <c r="A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>
      <c r="A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>
      <c r="A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>
      <c r="A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C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69" zoomScaleNormal="69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H27" sqref="H27"/>
    </sheetView>
  </sheetViews>
  <sheetFormatPr defaultColWidth="13.5" defaultRowHeight="15" customHeight="1"/>
  <cols>
    <col min="1" max="1" width="8.375" customWidth="1"/>
    <col min="2" max="2" width="21.875" customWidth="1"/>
    <col min="3" max="3" width="35.75" customWidth="1"/>
    <col min="4" max="4" width="11.5" customWidth="1"/>
    <col min="5" max="8" width="8.375" customWidth="1"/>
    <col min="9" max="9" width="12.125" customWidth="1"/>
    <col min="10" max="10" width="12.625" customWidth="1"/>
    <col min="11" max="21" width="8.375" customWidth="1"/>
  </cols>
  <sheetData>
    <row r="1" spans="1:26" ht="16.5">
      <c r="A1" s="1"/>
      <c r="B1" s="2"/>
      <c r="C1" s="2"/>
      <c r="D1" s="2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B2" s="2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/>
      <c r="B3" s="2"/>
      <c r="C3" s="2"/>
      <c r="D3" s="2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5" t="s">
        <v>0</v>
      </c>
      <c r="C4" s="5" t="s">
        <v>1</v>
      </c>
      <c r="D4" s="51" t="s">
        <v>2</v>
      </c>
      <c r="E4" s="50"/>
      <c r="F4" s="5" t="s">
        <v>4</v>
      </c>
      <c r="G4" s="5" t="s">
        <v>5</v>
      </c>
      <c r="H4" s="5" t="s">
        <v>6</v>
      </c>
      <c r="I4" s="9" t="s">
        <v>9</v>
      </c>
      <c r="J4" s="9" t="s">
        <v>10</v>
      </c>
      <c r="K4" s="51" t="s">
        <v>11</v>
      </c>
      <c r="L4" s="52"/>
      <c r="M4" s="52"/>
      <c r="N4" s="52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60" t="s">
        <v>14</v>
      </c>
      <c r="C5" s="10" t="s">
        <v>16</v>
      </c>
      <c r="D5" s="55" t="s">
        <v>19</v>
      </c>
      <c r="E5" s="50"/>
      <c r="F5" s="10">
        <v>60</v>
      </c>
      <c r="G5" s="10">
        <v>40</v>
      </c>
      <c r="H5" s="10">
        <f>F5*G5</f>
        <v>2400</v>
      </c>
      <c r="I5" s="12">
        <f>H5/H6</f>
        <v>1</v>
      </c>
      <c r="J5" s="12">
        <f>H5/H27</f>
        <v>0.13336296954878862</v>
      </c>
      <c r="K5" s="54"/>
      <c r="L5" s="52"/>
      <c r="M5" s="52"/>
      <c r="N5" s="52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61"/>
      <c r="C6" s="56" t="s">
        <v>29</v>
      </c>
      <c r="D6" s="52"/>
      <c r="E6" s="52"/>
      <c r="F6" s="52"/>
      <c r="G6" s="50"/>
      <c r="H6" s="15">
        <f>SUM(H5)</f>
        <v>2400</v>
      </c>
      <c r="I6" s="16">
        <f>H6/H6</f>
        <v>1</v>
      </c>
      <c r="J6" s="16">
        <f>H6/H27</f>
        <v>0.13336296954878862</v>
      </c>
      <c r="K6" s="53"/>
      <c r="L6" s="52"/>
      <c r="M6" s="52"/>
      <c r="N6" s="52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61"/>
      <c r="C7" s="60" t="s">
        <v>32</v>
      </c>
      <c r="D7" s="55" t="s">
        <v>34</v>
      </c>
      <c r="E7" s="50"/>
      <c r="F7" s="10">
        <v>689</v>
      </c>
      <c r="G7" s="10">
        <v>10</v>
      </c>
      <c r="H7" s="10"/>
      <c r="I7" s="12">
        <f>H7/H10</f>
        <v>0</v>
      </c>
      <c r="J7" s="12">
        <f>H7/H27</f>
        <v>0</v>
      </c>
      <c r="K7" s="54" t="s">
        <v>36</v>
      </c>
      <c r="L7" s="52"/>
      <c r="M7" s="52"/>
      <c r="N7" s="52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61"/>
      <c r="C8" s="61"/>
      <c r="D8" s="55" t="s">
        <v>37</v>
      </c>
      <c r="E8" s="50"/>
      <c r="F8" s="10">
        <v>2000</v>
      </c>
      <c r="G8" s="10">
        <v>1</v>
      </c>
      <c r="H8" s="10">
        <f t="shared" ref="H8" si="0">F8*G8</f>
        <v>2000</v>
      </c>
      <c r="I8" s="12">
        <f>H8/H10</f>
        <v>1</v>
      </c>
      <c r="J8" s="12">
        <f>H8/H27</f>
        <v>0.11113580795732385</v>
      </c>
      <c r="K8" s="54"/>
      <c r="L8" s="52"/>
      <c r="M8" s="52"/>
      <c r="N8" s="52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61"/>
      <c r="C9" s="62"/>
      <c r="D9" s="55" t="s">
        <v>39</v>
      </c>
      <c r="E9" s="50"/>
      <c r="F9" s="10">
        <v>25</v>
      </c>
      <c r="G9" s="10">
        <v>5</v>
      </c>
      <c r="H9" s="10"/>
      <c r="I9" s="12">
        <f>H9/H10</f>
        <v>0</v>
      </c>
      <c r="J9" s="12">
        <f>H9/H27</f>
        <v>0</v>
      </c>
      <c r="K9" s="54"/>
      <c r="L9" s="52"/>
      <c r="M9" s="52"/>
      <c r="N9" s="5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61"/>
      <c r="C10" s="56" t="s">
        <v>29</v>
      </c>
      <c r="D10" s="52"/>
      <c r="E10" s="52"/>
      <c r="F10" s="52"/>
      <c r="G10" s="50"/>
      <c r="H10" s="15">
        <f>SUM(H7:H9)</f>
        <v>2000</v>
      </c>
      <c r="I10" s="16">
        <f>H10/H10</f>
        <v>1</v>
      </c>
      <c r="J10" s="16">
        <f>H10/H27</f>
        <v>0.11113580795732385</v>
      </c>
      <c r="K10" s="53"/>
      <c r="L10" s="52"/>
      <c r="M10" s="52"/>
      <c r="N10" s="52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B11" s="61"/>
      <c r="C11" s="60" t="s">
        <v>43</v>
      </c>
      <c r="D11" s="55" t="s">
        <v>44</v>
      </c>
      <c r="E11" s="50"/>
      <c r="F11" s="11">
        <v>800</v>
      </c>
      <c r="G11" s="17">
        <v>2</v>
      </c>
      <c r="H11" s="11"/>
      <c r="I11" s="12" t="e">
        <f>H11/H14</f>
        <v>#DIV/0!</v>
      </c>
      <c r="J11" s="12">
        <f>H11/H27</f>
        <v>0</v>
      </c>
      <c r="K11" s="54" t="s">
        <v>48</v>
      </c>
      <c r="L11" s="52"/>
      <c r="M11" s="52"/>
      <c r="N11" s="52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61"/>
      <c r="C12" s="61"/>
      <c r="D12" s="63" t="s">
        <v>49</v>
      </c>
      <c r="E12" s="64"/>
      <c r="F12" s="11">
        <v>440</v>
      </c>
      <c r="G12" s="11">
        <v>2</v>
      </c>
      <c r="H12" s="11"/>
      <c r="I12" s="12" t="e">
        <f>H12/H14</f>
        <v>#DIV/0!</v>
      </c>
      <c r="J12" s="12">
        <f>H12/H27</f>
        <v>0</v>
      </c>
      <c r="K12" s="54" t="s">
        <v>52</v>
      </c>
      <c r="L12" s="52"/>
      <c r="M12" s="52"/>
      <c r="N12" s="52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61"/>
      <c r="C13" s="62"/>
      <c r="D13" s="65"/>
      <c r="E13" s="66"/>
      <c r="F13" s="11">
        <v>350</v>
      </c>
      <c r="G13" s="11">
        <v>2</v>
      </c>
      <c r="H13" s="11"/>
      <c r="I13" s="12" t="e">
        <f>H13/H14</f>
        <v>#DIV/0!</v>
      </c>
      <c r="J13" s="12">
        <f>H13/H27</f>
        <v>0</v>
      </c>
      <c r="K13" s="54" t="s">
        <v>54</v>
      </c>
      <c r="L13" s="52"/>
      <c r="M13" s="52"/>
      <c r="N13" s="52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61"/>
      <c r="C14" s="56" t="s">
        <v>29</v>
      </c>
      <c r="D14" s="52"/>
      <c r="E14" s="52"/>
      <c r="F14" s="52"/>
      <c r="G14" s="50"/>
      <c r="H14" s="8">
        <f>SUM(H11:H13)</f>
        <v>0</v>
      </c>
      <c r="I14" s="16" t="e">
        <f>H14/H14</f>
        <v>#DIV/0!</v>
      </c>
      <c r="J14" s="16">
        <f>H14/H27</f>
        <v>0</v>
      </c>
      <c r="K14" s="56"/>
      <c r="L14" s="52"/>
      <c r="M14" s="52"/>
      <c r="N14" s="52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61"/>
      <c r="C15" s="60" t="s">
        <v>55</v>
      </c>
      <c r="D15" s="55" t="s">
        <v>44</v>
      </c>
      <c r="E15" s="50"/>
      <c r="F15" s="11">
        <v>1600</v>
      </c>
      <c r="G15" s="11">
        <v>2</v>
      </c>
      <c r="H15" s="11">
        <f t="shared" ref="H15:H18" si="1">F15*G15</f>
        <v>3200</v>
      </c>
      <c r="I15" s="12">
        <f t="shared" ref="I15:I16" si="2">H15/H19</f>
        <v>0.53511705685618727</v>
      </c>
      <c r="J15" s="12">
        <f>H15/H27</f>
        <v>0.17781729273171815</v>
      </c>
      <c r="K15" s="54" t="s">
        <v>56</v>
      </c>
      <c r="L15" s="52"/>
      <c r="M15" s="52"/>
      <c r="N15" s="52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"/>
      <c r="B16" s="61"/>
      <c r="C16" s="61"/>
      <c r="D16" s="63" t="s">
        <v>49</v>
      </c>
      <c r="E16" s="64"/>
      <c r="F16" s="11">
        <v>440</v>
      </c>
      <c r="G16" s="11">
        <v>2</v>
      </c>
      <c r="H16" s="11">
        <f t="shared" si="1"/>
        <v>880</v>
      </c>
      <c r="I16" s="12">
        <f t="shared" si="2"/>
        <v>0.27500000000000002</v>
      </c>
      <c r="J16" s="12">
        <f>H16/H27</f>
        <v>4.8899755501222497E-2</v>
      </c>
      <c r="K16" s="54" t="s">
        <v>52</v>
      </c>
      <c r="L16" s="52"/>
      <c r="M16" s="52"/>
      <c r="N16" s="52"/>
      <c r="O16" s="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61"/>
      <c r="C17" s="61"/>
      <c r="D17" s="65"/>
      <c r="E17" s="66"/>
      <c r="F17" s="11">
        <v>350</v>
      </c>
      <c r="G17" s="11">
        <v>2</v>
      </c>
      <c r="H17" s="11">
        <f t="shared" si="1"/>
        <v>700</v>
      </c>
      <c r="I17" s="12">
        <f>H17/H20</f>
        <v>0.21875</v>
      </c>
      <c r="J17" s="12">
        <f>H17/H27</f>
        <v>3.8897532785063346E-2</v>
      </c>
      <c r="K17" s="54" t="s">
        <v>54</v>
      </c>
      <c r="L17" s="52"/>
      <c r="M17" s="52"/>
      <c r="N17" s="52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61"/>
      <c r="C18" s="62"/>
      <c r="D18" s="55" t="s">
        <v>59</v>
      </c>
      <c r="E18" s="50"/>
      <c r="F18" s="11">
        <v>1200</v>
      </c>
      <c r="G18" s="11">
        <v>1</v>
      </c>
      <c r="H18" s="11">
        <f t="shared" si="1"/>
        <v>1200</v>
      </c>
      <c r="I18" s="12">
        <f>H18/H20</f>
        <v>0.375</v>
      </c>
      <c r="J18" s="12">
        <f>H18/H27</f>
        <v>6.6681484774394312E-2</v>
      </c>
      <c r="K18" s="54" t="s">
        <v>60</v>
      </c>
      <c r="L18" s="52"/>
      <c r="M18" s="52"/>
      <c r="N18" s="52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61"/>
      <c r="C19" s="56" t="s">
        <v>29</v>
      </c>
      <c r="D19" s="52"/>
      <c r="E19" s="52"/>
      <c r="F19" s="52"/>
      <c r="G19" s="50"/>
      <c r="H19" s="18">
        <f>SUM(H15:H18)</f>
        <v>5980</v>
      </c>
      <c r="I19" s="16">
        <f>H19/H19</f>
        <v>1</v>
      </c>
      <c r="J19" s="16">
        <f>H19/H27</f>
        <v>0.33229606579239829</v>
      </c>
      <c r="K19" s="57"/>
      <c r="L19" s="52"/>
      <c r="M19" s="52"/>
      <c r="N19" s="52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61"/>
      <c r="C20" s="60" t="s">
        <v>61</v>
      </c>
      <c r="D20" s="55" t="s">
        <v>44</v>
      </c>
      <c r="E20" s="50"/>
      <c r="F20" s="11">
        <v>1600</v>
      </c>
      <c r="G20" s="11">
        <v>2</v>
      </c>
      <c r="H20" s="11">
        <f t="shared" ref="H20:H23" si="3">F20*G20</f>
        <v>3200</v>
      </c>
      <c r="I20" s="12">
        <f>H20/H24</f>
        <v>0.53511705685618727</v>
      </c>
      <c r="J20" s="12">
        <f>H20/H27</f>
        <v>0.17781729273171815</v>
      </c>
      <c r="K20" s="54" t="s">
        <v>62</v>
      </c>
      <c r="L20" s="52"/>
      <c r="M20" s="52"/>
      <c r="N20" s="52"/>
      <c r="O20" s="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61"/>
      <c r="C21" s="61"/>
      <c r="D21" s="63" t="s">
        <v>49</v>
      </c>
      <c r="E21" s="64"/>
      <c r="F21" s="11">
        <v>440</v>
      </c>
      <c r="G21" s="11">
        <v>2</v>
      </c>
      <c r="H21" s="11">
        <f t="shared" si="3"/>
        <v>880</v>
      </c>
      <c r="I21" s="12">
        <f>H21/H24</f>
        <v>0.14715719063545152</v>
      </c>
      <c r="J21" s="12">
        <f>H21/H27</f>
        <v>4.8899755501222497E-2</v>
      </c>
      <c r="K21" s="54" t="s">
        <v>52</v>
      </c>
      <c r="L21" s="52"/>
      <c r="M21" s="52"/>
      <c r="N21" s="52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61"/>
      <c r="C22" s="61"/>
      <c r="D22" s="65"/>
      <c r="E22" s="66"/>
      <c r="F22" s="11">
        <v>350</v>
      </c>
      <c r="G22" s="11">
        <v>2</v>
      </c>
      <c r="H22" s="11">
        <f t="shared" si="3"/>
        <v>700</v>
      </c>
      <c r="I22" s="12">
        <f>H22/H24</f>
        <v>0.11705685618729098</v>
      </c>
      <c r="J22" s="12">
        <f>H22/H27</f>
        <v>3.8897532785063346E-2</v>
      </c>
      <c r="K22" s="54" t="s">
        <v>54</v>
      </c>
      <c r="L22" s="52"/>
      <c r="M22" s="52"/>
      <c r="N22" s="52"/>
      <c r="O22" s="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61"/>
      <c r="C23" s="62"/>
      <c r="D23" s="55" t="s">
        <v>59</v>
      </c>
      <c r="E23" s="50"/>
      <c r="F23" s="11">
        <v>1200</v>
      </c>
      <c r="G23" s="11">
        <v>1</v>
      </c>
      <c r="H23" s="11">
        <f t="shared" si="3"/>
        <v>1200</v>
      </c>
      <c r="I23" s="12">
        <f>H23/H24</f>
        <v>0.20066889632107024</v>
      </c>
      <c r="J23" s="12">
        <f>H23/H27</f>
        <v>6.6681484774394312E-2</v>
      </c>
      <c r="K23" s="54" t="s">
        <v>60</v>
      </c>
      <c r="L23" s="52"/>
      <c r="M23" s="52"/>
      <c r="N23" s="52"/>
      <c r="O23" s="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61"/>
      <c r="C24" s="56" t="s">
        <v>29</v>
      </c>
      <c r="D24" s="52"/>
      <c r="E24" s="52"/>
      <c r="F24" s="52"/>
      <c r="G24" s="50"/>
      <c r="H24" s="18">
        <f>SUM(H20:H23)</f>
        <v>5980</v>
      </c>
      <c r="I24" s="16">
        <f>H24/H24</f>
        <v>1</v>
      </c>
      <c r="J24" s="16">
        <f>H24/H27</f>
        <v>0.33229606579239829</v>
      </c>
      <c r="K24" s="57"/>
      <c r="L24" s="52"/>
      <c r="M24" s="52"/>
      <c r="N24" s="52"/>
      <c r="O24" s="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61"/>
      <c r="C25" s="68" t="s">
        <v>29</v>
      </c>
      <c r="D25" s="52"/>
      <c r="E25" s="52"/>
      <c r="F25" s="52"/>
      <c r="G25" s="50"/>
      <c r="H25" s="28">
        <f>SUM(H6+H10+H14+H19+H24)</f>
        <v>16360</v>
      </c>
      <c r="I25" s="16"/>
      <c r="J25" s="16"/>
      <c r="K25" s="18"/>
      <c r="L25" s="18"/>
      <c r="M25" s="18"/>
      <c r="N25" s="18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62"/>
      <c r="C26" s="55" t="s">
        <v>57</v>
      </c>
      <c r="D26" s="52"/>
      <c r="E26" s="50"/>
      <c r="F26" s="1"/>
      <c r="G26" s="1"/>
      <c r="H26" s="21">
        <f>H25*10%</f>
        <v>1636</v>
      </c>
      <c r="I26" s="30"/>
      <c r="J26" s="31"/>
      <c r="K26" s="58" t="s">
        <v>58</v>
      </c>
      <c r="L26" s="52"/>
      <c r="M26" s="52"/>
      <c r="N26" s="52"/>
      <c r="O26" s="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59" t="s">
        <v>23</v>
      </c>
      <c r="C27" s="52"/>
      <c r="D27" s="52"/>
      <c r="E27" s="52"/>
      <c r="F27" s="52"/>
      <c r="G27" s="50"/>
      <c r="H27" s="32">
        <f>SUM(H25+H26)</f>
        <v>17996</v>
      </c>
      <c r="I27" s="33">
        <f>H27/H27</f>
        <v>1</v>
      </c>
      <c r="J27" s="33">
        <f>H27/H27</f>
        <v>1</v>
      </c>
      <c r="K27" s="67"/>
      <c r="L27" s="52"/>
      <c r="M27" s="52"/>
      <c r="N27" s="52"/>
      <c r="O27" s="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1"/>
      <c r="B30" s="5" t="s">
        <v>63</v>
      </c>
      <c r="C30" s="51" t="s">
        <v>64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10" t="s">
        <v>65</v>
      </c>
      <c r="C31" s="54" t="s">
        <v>71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10" t="s">
        <v>67</v>
      </c>
      <c r="C32" s="54" t="s">
        <v>72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10" t="s">
        <v>69</v>
      </c>
      <c r="C33" s="54" t="s">
        <v>73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1"/>
      <c r="B35" s="2"/>
      <c r="C35" s="2"/>
      <c r="D35" s="2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3">
    <mergeCell ref="B5:B26"/>
    <mergeCell ref="C14:G14"/>
    <mergeCell ref="C19:G19"/>
    <mergeCell ref="C6:G6"/>
    <mergeCell ref="C15:C18"/>
    <mergeCell ref="C26:E26"/>
    <mergeCell ref="D20:E20"/>
    <mergeCell ref="D23:E23"/>
    <mergeCell ref="D21:E22"/>
    <mergeCell ref="C24:G24"/>
    <mergeCell ref="C25:G25"/>
    <mergeCell ref="D11:E11"/>
    <mergeCell ref="D16:E17"/>
    <mergeCell ref="D18:E18"/>
    <mergeCell ref="D5:E5"/>
    <mergeCell ref="C31:O31"/>
    <mergeCell ref="K13:O13"/>
    <mergeCell ref="K19:O19"/>
    <mergeCell ref="K27:O27"/>
    <mergeCell ref="K5:O5"/>
    <mergeCell ref="K6:O6"/>
    <mergeCell ref="K12:O12"/>
    <mergeCell ref="K7:O7"/>
    <mergeCell ref="K8:O8"/>
    <mergeCell ref="C11:C13"/>
    <mergeCell ref="C7:C9"/>
    <mergeCell ref="D15:E15"/>
    <mergeCell ref="D12:E13"/>
    <mergeCell ref="C32:O32"/>
    <mergeCell ref="C33:O33"/>
    <mergeCell ref="C30:O30"/>
    <mergeCell ref="K14:O14"/>
    <mergeCell ref="K15:O15"/>
    <mergeCell ref="K24:O24"/>
    <mergeCell ref="K26:O26"/>
    <mergeCell ref="K16:O16"/>
    <mergeCell ref="K17:O17"/>
    <mergeCell ref="B27:G27"/>
    <mergeCell ref="K23:O23"/>
    <mergeCell ref="K22:O22"/>
    <mergeCell ref="K20:O20"/>
    <mergeCell ref="K21:O21"/>
    <mergeCell ref="C20:C23"/>
    <mergeCell ref="K18:O18"/>
    <mergeCell ref="K4:O4"/>
    <mergeCell ref="K10:O10"/>
    <mergeCell ref="K9:O9"/>
    <mergeCell ref="K11:O11"/>
    <mergeCell ref="D9:E9"/>
    <mergeCell ref="D7:E7"/>
    <mergeCell ref="D4:E4"/>
    <mergeCell ref="D8:E8"/>
    <mergeCell ref="C10:G10"/>
  </mergeCells>
  <phoneticPr fontId="7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10" sqref="H10"/>
    </sheetView>
  </sheetViews>
  <sheetFormatPr defaultColWidth="13.5" defaultRowHeight="15" customHeight="1"/>
  <cols>
    <col min="1" max="1" width="8.375" customWidth="1"/>
    <col min="2" max="2" width="15.125" customWidth="1"/>
    <col min="3" max="3" width="10.5" customWidth="1"/>
    <col min="4" max="4" width="14.25" customWidth="1"/>
    <col min="5" max="5" width="8.75" customWidth="1"/>
    <col min="6" max="7" width="8.375" customWidth="1"/>
    <col min="8" max="9" width="8.5" customWidth="1"/>
    <col min="10" max="10" width="8.375" customWidth="1"/>
    <col min="11" max="15" width="14" customWidth="1"/>
    <col min="16" max="21" width="8.375" customWidth="1"/>
  </cols>
  <sheetData>
    <row r="1" spans="1:26" ht="16.5">
      <c r="A1" s="3"/>
      <c r="B1" s="4"/>
      <c r="C1" s="4"/>
      <c r="D1" s="3"/>
      <c r="E1" s="3"/>
      <c r="F1" s="3"/>
      <c r="G1" s="3"/>
      <c r="H1" s="2"/>
      <c r="I1" s="2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3"/>
      <c r="B2" s="4"/>
      <c r="C2" s="4"/>
      <c r="D2" s="3"/>
      <c r="E2" s="3"/>
      <c r="F2" s="3"/>
      <c r="G2" s="3"/>
      <c r="H2" s="2"/>
      <c r="I2" s="2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3"/>
      <c r="B3" s="4"/>
      <c r="C3" s="4"/>
      <c r="D3" s="3"/>
      <c r="E3" s="3"/>
      <c r="F3" s="3"/>
      <c r="G3" s="3"/>
      <c r="H3" s="2"/>
      <c r="I3" s="2"/>
      <c r="J3" s="1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3"/>
      <c r="B4" s="5" t="s">
        <v>0</v>
      </c>
      <c r="C4" s="5" t="s">
        <v>1</v>
      </c>
      <c r="D4" s="51" t="s">
        <v>2</v>
      </c>
      <c r="E4" s="50"/>
      <c r="F4" s="5" t="s">
        <v>4</v>
      </c>
      <c r="G4" s="5" t="s">
        <v>5</v>
      </c>
      <c r="H4" s="7" t="s">
        <v>6</v>
      </c>
      <c r="I4" s="7" t="s">
        <v>9</v>
      </c>
      <c r="J4" s="7" t="s">
        <v>10</v>
      </c>
      <c r="K4" s="69" t="s">
        <v>11</v>
      </c>
      <c r="L4" s="52"/>
      <c r="M4" s="52"/>
      <c r="N4" s="52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3"/>
      <c r="B5" s="60" t="s">
        <v>12</v>
      </c>
      <c r="C5" s="60" t="s">
        <v>13</v>
      </c>
      <c r="D5" s="63" t="s">
        <v>15</v>
      </c>
      <c r="E5" s="10" t="s">
        <v>18</v>
      </c>
      <c r="F5" s="10">
        <v>2000</v>
      </c>
      <c r="G5" s="10">
        <v>1</v>
      </c>
      <c r="H5" s="11">
        <f>F5*G5</f>
        <v>2000</v>
      </c>
      <c r="I5" s="13">
        <f>H5/H13</f>
        <v>0.10934937124111536</v>
      </c>
      <c r="J5" s="14">
        <f>H5/H15</f>
        <v>9.9408519310104873E-2</v>
      </c>
      <c r="K5" s="58" t="s">
        <v>30</v>
      </c>
      <c r="L5" s="52"/>
      <c r="M5" s="52"/>
      <c r="N5" s="52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3"/>
      <c r="B6" s="61"/>
      <c r="C6" s="61"/>
      <c r="D6" s="72"/>
      <c r="E6" s="10" t="s">
        <v>31</v>
      </c>
      <c r="F6" s="10">
        <v>1500</v>
      </c>
      <c r="G6" s="10">
        <v>1</v>
      </c>
      <c r="H6" s="11">
        <v>1500</v>
      </c>
      <c r="I6" s="13">
        <f>H6/H13</f>
        <v>8.201202843083652E-2</v>
      </c>
      <c r="J6" s="14">
        <f>H6/H15</f>
        <v>7.4556389482578658E-2</v>
      </c>
      <c r="K6" s="54" t="s">
        <v>33</v>
      </c>
      <c r="L6" s="52"/>
      <c r="M6" s="52"/>
      <c r="N6" s="52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3"/>
      <c r="B7" s="61"/>
      <c r="C7" s="61"/>
      <c r="D7" s="72"/>
      <c r="E7" s="60" t="s">
        <v>35</v>
      </c>
      <c r="F7" s="10">
        <v>1650</v>
      </c>
      <c r="G7" s="10">
        <v>1</v>
      </c>
      <c r="H7" s="11">
        <f t="shared" ref="H7:H12" si="0">F7*G7</f>
        <v>1650</v>
      </c>
      <c r="I7" s="13">
        <f>H7/H13</f>
        <v>9.0213231273920169E-2</v>
      </c>
      <c r="J7" s="14">
        <f>H7/H15</f>
        <v>8.201202843083652E-2</v>
      </c>
      <c r="K7" s="73" t="s">
        <v>38</v>
      </c>
      <c r="L7" s="52"/>
      <c r="M7" s="52"/>
      <c r="N7" s="52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3"/>
      <c r="B8" s="61"/>
      <c r="C8" s="61"/>
      <c r="D8" s="72"/>
      <c r="E8" s="62"/>
      <c r="F8" s="10">
        <v>1900</v>
      </c>
      <c r="G8" s="10">
        <v>3</v>
      </c>
      <c r="H8" s="11">
        <f t="shared" si="0"/>
        <v>5700</v>
      </c>
      <c r="I8" s="13">
        <f>H8/H15</f>
        <v>0.28331428003379888</v>
      </c>
      <c r="J8" s="14">
        <f>H8/H15</f>
        <v>0.28331428003379888</v>
      </c>
      <c r="K8" s="73" t="s">
        <v>40</v>
      </c>
      <c r="L8" s="52"/>
      <c r="M8" s="52"/>
      <c r="N8" s="52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3"/>
      <c r="B9" s="61"/>
      <c r="C9" s="61"/>
      <c r="D9" s="72"/>
      <c r="E9" s="10" t="s">
        <v>41</v>
      </c>
      <c r="F9" s="10">
        <v>600</v>
      </c>
      <c r="G9" s="10">
        <v>5</v>
      </c>
      <c r="H9" s="11">
        <f t="shared" si="0"/>
        <v>3000</v>
      </c>
      <c r="I9" s="13">
        <f>H9/H13</f>
        <v>0.16402405686167304</v>
      </c>
      <c r="J9" s="14">
        <f>H9/H15</f>
        <v>0.14911277896515732</v>
      </c>
      <c r="K9" s="54" t="s">
        <v>42</v>
      </c>
      <c r="L9" s="52"/>
      <c r="M9" s="52"/>
      <c r="N9" s="5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3"/>
      <c r="B10" s="61"/>
      <c r="C10" s="61"/>
      <c r="D10" s="72"/>
      <c r="E10" s="10" t="s">
        <v>45</v>
      </c>
      <c r="F10" s="10">
        <v>3000</v>
      </c>
      <c r="G10" s="10">
        <v>1</v>
      </c>
      <c r="H10" s="11"/>
      <c r="I10" s="13">
        <f>H10/H13</f>
        <v>0</v>
      </c>
      <c r="J10" s="14">
        <f>H10/H15</f>
        <v>0</v>
      </c>
      <c r="K10" s="54" t="s">
        <v>46</v>
      </c>
      <c r="L10" s="52"/>
      <c r="M10" s="52"/>
      <c r="N10" s="52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3"/>
      <c r="B11" s="61"/>
      <c r="C11" s="61"/>
      <c r="D11" s="65"/>
      <c r="E11" s="10" t="s">
        <v>47</v>
      </c>
      <c r="F11" s="10">
        <v>120</v>
      </c>
      <c r="G11" s="10">
        <v>12</v>
      </c>
      <c r="H11" s="11">
        <f t="shared" si="0"/>
        <v>1440</v>
      </c>
      <c r="I11" s="13">
        <f>H11/H13</f>
        <v>7.8731547293603057E-2</v>
      </c>
      <c r="J11" s="14">
        <f>H11/H15</f>
        <v>7.1574133903275508E-2</v>
      </c>
      <c r="K11" s="54" t="s">
        <v>50</v>
      </c>
      <c r="L11" s="52"/>
      <c r="M11" s="52"/>
      <c r="N11" s="52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3"/>
      <c r="B12" s="61"/>
      <c r="C12" s="62"/>
      <c r="D12" s="55" t="s">
        <v>51</v>
      </c>
      <c r="E12" s="50"/>
      <c r="F12" s="10">
        <v>3000</v>
      </c>
      <c r="G12" s="10">
        <v>1</v>
      </c>
      <c r="H12" s="11">
        <f t="shared" si="0"/>
        <v>3000</v>
      </c>
      <c r="I12" s="13">
        <f>H12/H13</f>
        <v>0.16402405686167304</v>
      </c>
      <c r="J12" s="14">
        <f>H12/H15</f>
        <v>0.14911277896515732</v>
      </c>
      <c r="K12" s="71" t="s">
        <v>53</v>
      </c>
      <c r="L12" s="52"/>
      <c r="M12" s="52"/>
      <c r="N12" s="52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3"/>
      <c r="B13" s="61"/>
      <c r="C13" s="56" t="s">
        <v>29</v>
      </c>
      <c r="D13" s="52"/>
      <c r="E13" s="52"/>
      <c r="F13" s="52"/>
      <c r="G13" s="50"/>
      <c r="H13" s="18">
        <f>SUM(H5:H12)</f>
        <v>18290</v>
      </c>
      <c r="I13" s="19">
        <f>H13/H13</f>
        <v>1</v>
      </c>
      <c r="J13" s="20">
        <f>H13/H15</f>
        <v>0.90909090909090906</v>
      </c>
      <c r="K13" s="57"/>
      <c r="L13" s="52"/>
      <c r="M13" s="52"/>
      <c r="N13" s="52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3"/>
      <c r="B14" s="62"/>
      <c r="C14" s="55" t="s">
        <v>57</v>
      </c>
      <c r="D14" s="52"/>
      <c r="E14" s="50"/>
      <c r="F14" s="74">
        <f>H13*10%</f>
        <v>1829</v>
      </c>
      <c r="G14" s="52"/>
      <c r="H14" s="50"/>
      <c r="I14" s="13"/>
      <c r="J14" s="14">
        <f>F14/H15</f>
        <v>9.0909090909090912E-2</v>
      </c>
      <c r="K14" s="58" t="s">
        <v>58</v>
      </c>
      <c r="L14" s="52"/>
      <c r="M14" s="52"/>
      <c r="N14" s="52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3"/>
      <c r="B15" s="59" t="s">
        <v>23</v>
      </c>
      <c r="C15" s="52"/>
      <c r="D15" s="52"/>
      <c r="E15" s="52"/>
      <c r="F15" s="52"/>
      <c r="G15" s="50"/>
      <c r="H15" s="22">
        <f>SUM(H13+H13*10%)</f>
        <v>20119</v>
      </c>
      <c r="I15" s="23"/>
      <c r="J15" s="24">
        <f>H15/H15</f>
        <v>1</v>
      </c>
      <c r="K15" s="70"/>
      <c r="L15" s="52"/>
      <c r="M15" s="52"/>
      <c r="N15" s="52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3"/>
      <c r="B16" s="25"/>
      <c r="C16" s="26"/>
      <c r="D16" s="26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3"/>
      <c r="B17" s="25"/>
      <c r="C17" s="26"/>
      <c r="D17" s="26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3"/>
      <c r="B18" s="5" t="s">
        <v>63</v>
      </c>
      <c r="C18" s="51" t="s">
        <v>64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3"/>
      <c r="B19" s="10" t="s">
        <v>65</v>
      </c>
      <c r="C19" s="54" t="s">
        <v>66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3"/>
      <c r="B20" s="10" t="s">
        <v>67</v>
      </c>
      <c r="C20" s="54" t="s">
        <v>68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3"/>
      <c r="B21" s="10" t="s">
        <v>69</v>
      </c>
      <c r="C21" s="54" t="s">
        <v>70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3"/>
      <c r="B22" s="4"/>
      <c r="C22" s="3"/>
      <c r="D22" s="3"/>
      <c r="E22" s="3"/>
      <c r="F22" s="3"/>
      <c r="G22" s="3"/>
      <c r="H22" s="2"/>
      <c r="I22" s="2"/>
      <c r="J22" s="1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3"/>
      <c r="B23" s="4"/>
      <c r="C23" s="3"/>
      <c r="D23" s="3"/>
      <c r="E23" s="3"/>
      <c r="F23" s="3"/>
      <c r="G23" s="3"/>
      <c r="H23" s="2"/>
      <c r="I23" s="2"/>
      <c r="J23" s="1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3"/>
      <c r="B24" s="4"/>
      <c r="C24" s="3"/>
      <c r="D24" s="3"/>
      <c r="E24" s="3"/>
      <c r="F24" s="3"/>
      <c r="G24" s="3"/>
      <c r="H24" s="2"/>
      <c r="I24" s="2"/>
      <c r="J24" s="1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3"/>
      <c r="B25" s="4"/>
      <c r="C25" s="3"/>
      <c r="D25" s="3"/>
      <c r="E25" s="3"/>
      <c r="F25" s="3"/>
      <c r="G25" s="3"/>
      <c r="H25" s="2"/>
      <c r="I25" s="2"/>
      <c r="J25" s="1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3"/>
      <c r="B26" s="4"/>
      <c r="C26" s="3"/>
      <c r="D26" s="3"/>
      <c r="E26" s="3"/>
      <c r="F26" s="3"/>
      <c r="G26" s="3"/>
      <c r="H26" s="2"/>
      <c r="I26" s="2"/>
      <c r="J26" s="1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>
      <c r="A27" s="3"/>
      <c r="B27" s="4"/>
      <c r="C27" s="3"/>
      <c r="D27" s="3"/>
      <c r="E27" s="3"/>
      <c r="F27" s="3"/>
      <c r="G27" s="3"/>
      <c r="H27" s="2"/>
      <c r="I27" s="2"/>
      <c r="J27" s="1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>
      <c r="A28" s="1"/>
      <c r="B28" s="4"/>
      <c r="C28" s="2"/>
      <c r="D28" s="2"/>
      <c r="E28" s="2"/>
      <c r="F28" s="1"/>
      <c r="G28" s="1"/>
      <c r="H28" s="2"/>
      <c r="I28" s="2"/>
      <c r="J28" s="1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>
      <c r="A29" s="1"/>
      <c r="B29" s="29"/>
      <c r="C29" s="2"/>
      <c r="D29" s="2"/>
      <c r="E29" s="2"/>
      <c r="F29" s="1"/>
      <c r="G29" s="1"/>
      <c r="H29" s="2"/>
      <c r="I29" s="2"/>
      <c r="J29" s="1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F14:H14"/>
    <mergeCell ref="B15:G15"/>
    <mergeCell ref="C13:G13"/>
    <mergeCell ref="C18:O18"/>
    <mergeCell ref="B5:B14"/>
    <mergeCell ref="C19:O19"/>
    <mergeCell ref="C21:O21"/>
    <mergeCell ref="C20:O20"/>
    <mergeCell ref="K15:O15"/>
    <mergeCell ref="K9:O9"/>
    <mergeCell ref="K10:O10"/>
    <mergeCell ref="K12:O12"/>
    <mergeCell ref="K11:O11"/>
    <mergeCell ref="K14:O14"/>
    <mergeCell ref="K13:O13"/>
    <mergeCell ref="D5:D11"/>
    <mergeCell ref="C5:C12"/>
    <mergeCell ref="D12:E12"/>
    <mergeCell ref="K8:O8"/>
    <mergeCell ref="K7:O7"/>
    <mergeCell ref="C14:E14"/>
    <mergeCell ref="K4:O4"/>
    <mergeCell ref="K6:O6"/>
    <mergeCell ref="K5:O5"/>
    <mergeCell ref="E7:E8"/>
    <mergeCell ref="D4:E4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3"/>
  <sheetViews>
    <sheetView workbookViewId="0"/>
  </sheetViews>
  <sheetFormatPr defaultColWidth="13.5" defaultRowHeight="15" customHeight="1"/>
  <cols>
    <col min="1" max="1" width="8.375" customWidth="1"/>
    <col min="2" max="2" width="15.625" customWidth="1"/>
    <col min="3" max="3" width="21.875" customWidth="1"/>
    <col min="4" max="21" width="8.375" customWidth="1"/>
  </cols>
  <sheetData>
    <row r="1" spans="1:26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F24" sqref="F24"/>
    </sheetView>
  </sheetViews>
  <sheetFormatPr defaultColWidth="13.5" defaultRowHeight="15" customHeight="1"/>
  <cols>
    <col min="1" max="1" width="8.375" customWidth="1"/>
    <col min="2" max="2" width="15.875" customWidth="1"/>
    <col min="3" max="3" width="22.375" customWidth="1"/>
    <col min="4" max="4" width="10.875" customWidth="1"/>
    <col min="5" max="5" width="9.5" customWidth="1"/>
    <col min="6" max="8" width="8.375" customWidth="1"/>
    <col min="9" max="9" width="8.5" customWidth="1"/>
    <col min="10" max="10" width="8.625" customWidth="1"/>
    <col min="11" max="15" width="13.125" customWidth="1"/>
    <col min="16" max="21" width="8.375" customWidth="1"/>
  </cols>
  <sheetData>
    <row r="1" spans="1:26" ht="16.5">
      <c r="A1" s="1"/>
      <c r="B1" s="2"/>
      <c r="C1" s="2"/>
      <c r="D1" s="2"/>
      <c r="E1" s="2"/>
      <c r="F1" s="1"/>
      <c r="G1" s="1"/>
      <c r="H1" s="1"/>
      <c r="I1" s="34"/>
      <c r="J1" s="34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B2" s="2"/>
      <c r="C2" s="2"/>
      <c r="D2" s="2"/>
      <c r="E2" s="2"/>
      <c r="F2" s="1"/>
      <c r="G2" s="1"/>
      <c r="H2" s="1"/>
      <c r="I2" s="34"/>
      <c r="J2" s="34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/>
      <c r="B3" s="2"/>
      <c r="C3" s="2"/>
      <c r="D3" s="2"/>
      <c r="E3" s="2"/>
      <c r="F3" s="1"/>
      <c r="G3" s="1"/>
      <c r="H3" s="1"/>
      <c r="I3" s="34"/>
      <c r="J3" s="34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5" t="s">
        <v>0</v>
      </c>
      <c r="C4" s="5" t="s">
        <v>1</v>
      </c>
      <c r="D4" s="51" t="s">
        <v>2</v>
      </c>
      <c r="E4" s="50"/>
      <c r="F4" s="5" t="s">
        <v>4</v>
      </c>
      <c r="G4" s="5" t="s">
        <v>5</v>
      </c>
      <c r="H4" s="5" t="s">
        <v>6</v>
      </c>
      <c r="I4" s="9" t="s">
        <v>9</v>
      </c>
      <c r="J4" s="9" t="s">
        <v>10</v>
      </c>
      <c r="K4" s="51" t="s">
        <v>11</v>
      </c>
      <c r="L4" s="52"/>
      <c r="M4" s="52"/>
      <c r="N4" s="52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60" t="s">
        <v>20</v>
      </c>
      <c r="C5" s="60" t="s">
        <v>74</v>
      </c>
      <c r="D5" s="55" t="s">
        <v>44</v>
      </c>
      <c r="E5" s="50"/>
      <c r="F5" s="10">
        <v>1600</v>
      </c>
      <c r="G5" s="10">
        <v>4</v>
      </c>
      <c r="H5" s="10">
        <f t="shared" ref="H5:H16" si="0">F5*G5</f>
        <v>6400</v>
      </c>
      <c r="I5" s="12">
        <f>H5/H18</f>
        <v>0.24006001500375093</v>
      </c>
      <c r="J5" s="12">
        <f>H5/H45</f>
        <v>0.1016098815609818</v>
      </c>
      <c r="K5" s="54" t="s">
        <v>75</v>
      </c>
      <c r="L5" s="52"/>
      <c r="M5" s="52"/>
      <c r="N5" s="52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61"/>
      <c r="C6" s="61"/>
      <c r="D6" s="55" t="s">
        <v>76</v>
      </c>
      <c r="E6" s="50"/>
      <c r="F6" s="10">
        <v>650</v>
      </c>
      <c r="G6" s="10">
        <v>4</v>
      </c>
      <c r="H6" s="10">
        <f t="shared" si="0"/>
        <v>2600</v>
      </c>
      <c r="I6" s="12">
        <f>H6/H18</f>
        <v>9.7524381095273824E-2</v>
      </c>
      <c r="J6" s="12">
        <f>H6/H45</f>
        <v>4.1279014384148861E-2</v>
      </c>
      <c r="K6" s="54" t="s">
        <v>78</v>
      </c>
      <c r="L6" s="52"/>
      <c r="M6" s="52"/>
      <c r="N6" s="52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61"/>
      <c r="C7" s="61"/>
      <c r="D7" s="63" t="s">
        <v>49</v>
      </c>
      <c r="E7" s="64"/>
      <c r="F7" s="10">
        <v>440</v>
      </c>
      <c r="G7" s="10">
        <v>4</v>
      </c>
      <c r="H7" s="10">
        <f t="shared" si="0"/>
        <v>1760</v>
      </c>
      <c r="I7" s="12">
        <f>H7/H18</f>
        <v>6.6016504126031508E-2</v>
      </c>
      <c r="J7" s="12">
        <f>H7/H45</f>
        <v>2.7942717429269997E-2</v>
      </c>
      <c r="K7" s="54" t="s">
        <v>81</v>
      </c>
      <c r="L7" s="52"/>
      <c r="M7" s="52"/>
      <c r="N7" s="52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61"/>
      <c r="C8" s="61"/>
      <c r="D8" s="65"/>
      <c r="E8" s="66"/>
      <c r="F8" s="10">
        <v>350</v>
      </c>
      <c r="G8" s="10">
        <v>2</v>
      </c>
      <c r="H8" s="10">
        <f t="shared" si="0"/>
        <v>700</v>
      </c>
      <c r="I8" s="12">
        <f>H8/H18</f>
        <v>2.6256564141035259E-2</v>
      </c>
      <c r="J8" s="12">
        <f>H8/H45</f>
        <v>1.1113580795732384E-2</v>
      </c>
      <c r="K8" s="54" t="s">
        <v>83</v>
      </c>
      <c r="L8" s="52"/>
      <c r="M8" s="52"/>
      <c r="N8" s="52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61"/>
      <c r="C9" s="61"/>
      <c r="D9" s="55" t="s">
        <v>84</v>
      </c>
      <c r="E9" s="50"/>
      <c r="F9" s="10">
        <v>250</v>
      </c>
      <c r="G9" s="10">
        <v>2</v>
      </c>
      <c r="H9" s="10">
        <f t="shared" si="0"/>
        <v>500</v>
      </c>
      <c r="I9" s="12">
        <f>H9/H18</f>
        <v>1.8754688672168042E-2</v>
      </c>
      <c r="J9" s="12">
        <f>H9/H45</f>
        <v>7.9382719969517037E-3</v>
      </c>
      <c r="K9" s="54"/>
      <c r="L9" s="52"/>
      <c r="M9" s="52"/>
      <c r="N9" s="5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61"/>
      <c r="C10" s="61"/>
      <c r="D10" s="55" t="s">
        <v>86</v>
      </c>
      <c r="E10" s="50"/>
      <c r="F10" s="10">
        <v>1500</v>
      </c>
      <c r="G10" s="10">
        <v>1</v>
      </c>
      <c r="H10" s="10">
        <f t="shared" si="0"/>
        <v>1500</v>
      </c>
      <c r="I10" s="12">
        <f>H10/H18</f>
        <v>5.6264066016504126E-2</v>
      </c>
      <c r="J10" s="12">
        <f>H10/H45</f>
        <v>2.3814815990855109E-2</v>
      </c>
      <c r="K10" s="54" t="s">
        <v>87</v>
      </c>
      <c r="L10" s="52"/>
      <c r="M10" s="52"/>
      <c r="N10" s="52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B11" s="61"/>
      <c r="C11" s="61"/>
      <c r="D11" s="55" t="s">
        <v>88</v>
      </c>
      <c r="E11" s="50"/>
      <c r="F11" s="10">
        <v>50</v>
      </c>
      <c r="G11" s="10">
        <v>50</v>
      </c>
      <c r="H11" s="10">
        <f t="shared" si="0"/>
        <v>2500</v>
      </c>
      <c r="I11" s="12">
        <f>H11/H18</f>
        <v>9.3773443360840217E-2</v>
      </c>
      <c r="J11" s="12">
        <f>H11/H45</f>
        <v>3.969135998475852E-2</v>
      </c>
      <c r="K11" s="54"/>
      <c r="L11" s="52"/>
      <c r="M11" s="52"/>
      <c r="N11" s="52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61"/>
      <c r="C12" s="61"/>
      <c r="D12" s="55" t="s">
        <v>89</v>
      </c>
      <c r="E12" s="50"/>
      <c r="F12" s="10">
        <v>150</v>
      </c>
      <c r="G12" s="10">
        <v>50</v>
      </c>
      <c r="H12" s="10">
        <f t="shared" si="0"/>
        <v>7500</v>
      </c>
      <c r="I12" s="12">
        <f>H12/H18</f>
        <v>0.28132033008252061</v>
      </c>
      <c r="J12" s="12">
        <f>H12/H45</f>
        <v>0.11907407995427555</v>
      </c>
      <c r="K12" s="54"/>
      <c r="L12" s="52"/>
      <c r="M12" s="52"/>
      <c r="N12" s="52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"/>
      <c r="B13" s="61"/>
      <c r="C13" s="61"/>
      <c r="D13" s="55" t="s">
        <v>90</v>
      </c>
      <c r="E13" s="50"/>
      <c r="F13" s="10">
        <v>700</v>
      </c>
      <c r="G13" s="10">
        <v>1</v>
      </c>
      <c r="H13" s="10">
        <f t="shared" si="0"/>
        <v>700</v>
      </c>
      <c r="I13" s="12">
        <f>H13/H18</f>
        <v>2.6256564141035259E-2</v>
      </c>
      <c r="J13" s="12">
        <f>H13/H45</f>
        <v>1.1113580795732384E-2</v>
      </c>
      <c r="K13" s="54"/>
      <c r="L13" s="52"/>
      <c r="M13" s="52"/>
      <c r="N13" s="52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"/>
      <c r="B14" s="61"/>
      <c r="C14" s="61"/>
      <c r="D14" s="55" t="s">
        <v>91</v>
      </c>
      <c r="E14" s="50"/>
      <c r="F14" s="10">
        <v>70</v>
      </c>
      <c r="G14" s="10">
        <v>10</v>
      </c>
      <c r="H14" s="10">
        <f t="shared" si="0"/>
        <v>700</v>
      </c>
      <c r="I14" s="12">
        <f>H14/H18</f>
        <v>2.6256564141035259E-2</v>
      </c>
      <c r="J14" s="12">
        <f>H14/H45</f>
        <v>1.1113580795732384E-2</v>
      </c>
      <c r="K14" s="54" t="s">
        <v>92</v>
      </c>
      <c r="L14" s="52"/>
      <c r="M14" s="52"/>
      <c r="N14" s="52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"/>
      <c r="B15" s="61"/>
      <c r="C15" s="61"/>
      <c r="D15" s="55" t="s">
        <v>93</v>
      </c>
      <c r="E15" s="50"/>
      <c r="F15" s="10">
        <v>80</v>
      </c>
      <c r="G15" s="10">
        <v>15</v>
      </c>
      <c r="H15" s="10">
        <f t="shared" si="0"/>
        <v>1200</v>
      </c>
      <c r="I15" s="12">
        <f>H15/H18</f>
        <v>4.5011252813203298E-2</v>
      </c>
      <c r="J15" s="12">
        <f>H15/H45</f>
        <v>1.905185279268409E-2</v>
      </c>
      <c r="K15" s="54"/>
      <c r="L15" s="52"/>
      <c r="M15" s="52"/>
      <c r="N15" s="52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"/>
      <c r="B16" s="61"/>
      <c r="C16" s="61"/>
      <c r="D16" s="55" t="s">
        <v>94</v>
      </c>
      <c r="E16" s="50"/>
      <c r="F16" s="10">
        <v>600</v>
      </c>
      <c r="G16" s="10">
        <v>1</v>
      </c>
      <c r="H16" s="10">
        <f t="shared" si="0"/>
        <v>600</v>
      </c>
      <c r="I16" s="12">
        <f>H16/H18</f>
        <v>2.2505626406601649E-2</v>
      </c>
      <c r="J16" s="12">
        <f>H16/H45</f>
        <v>9.5259263963420448E-3</v>
      </c>
      <c r="K16" s="54" t="s">
        <v>95</v>
      </c>
      <c r="L16" s="52"/>
      <c r="M16" s="52"/>
      <c r="N16" s="52"/>
      <c r="O16" s="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"/>
      <c r="B17" s="61"/>
      <c r="C17" s="62"/>
      <c r="D17" s="76" t="s">
        <v>57</v>
      </c>
      <c r="E17" s="50"/>
      <c r="F17" s="39"/>
      <c r="G17" s="40"/>
      <c r="H17" s="41">
        <f>H18*10%</f>
        <v>2666</v>
      </c>
      <c r="I17" s="42">
        <f>H17/H18</f>
        <v>0.1</v>
      </c>
      <c r="J17" s="42">
        <f>H17/H45</f>
        <v>4.2326866287746484E-2</v>
      </c>
      <c r="K17" s="77" t="s">
        <v>96</v>
      </c>
      <c r="L17" s="52"/>
      <c r="M17" s="52"/>
      <c r="N17" s="52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61"/>
      <c r="C18" s="56" t="s">
        <v>29</v>
      </c>
      <c r="D18" s="52"/>
      <c r="E18" s="52"/>
      <c r="F18" s="52"/>
      <c r="G18" s="50"/>
      <c r="H18" s="43">
        <f>SUM(H5:H16)</f>
        <v>26660</v>
      </c>
      <c r="I18" s="16">
        <f>H18/H18</f>
        <v>1</v>
      </c>
      <c r="J18" s="16">
        <f>H18/H45</f>
        <v>0.42326866287746484</v>
      </c>
      <c r="K18" s="53"/>
      <c r="L18" s="52"/>
      <c r="M18" s="52"/>
      <c r="N18" s="52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"/>
      <c r="B19" s="61"/>
      <c r="C19" s="60" t="s">
        <v>97</v>
      </c>
      <c r="D19" s="55" t="s">
        <v>44</v>
      </c>
      <c r="E19" s="50"/>
      <c r="F19" s="10">
        <v>10000</v>
      </c>
      <c r="G19" s="10">
        <v>1</v>
      </c>
      <c r="H19" s="10">
        <f t="shared" ref="H19:H26" si="1">F19*G19</f>
        <v>10000</v>
      </c>
      <c r="I19" s="12">
        <f>H19/H45</f>
        <v>0.15876543993903408</v>
      </c>
      <c r="J19" s="12">
        <f>H19/H45</f>
        <v>0.15876543993903408</v>
      </c>
      <c r="K19" s="54"/>
      <c r="L19" s="52"/>
      <c r="M19" s="52"/>
      <c r="N19" s="52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"/>
      <c r="B20" s="61"/>
      <c r="C20" s="61"/>
      <c r="D20" s="63" t="s">
        <v>49</v>
      </c>
      <c r="E20" s="64"/>
      <c r="F20" s="10">
        <v>440</v>
      </c>
      <c r="G20" s="10">
        <v>4</v>
      </c>
      <c r="H20" s="10">
        <f t="shared" si="1"/>
        <v>1760</v>
      </c>
      <c r="I20" s="12">
        <f>H20/H45</f>
        <v>2.7942717429269997E-2</v>
      </c>
      <c r="J20" s="12">
        <f>H20/H45</f>
        <v>2.7942717429269997E-2</v>
      </c>
      <c r="K20" s="54" t="s">
        <v>98</v>
      </c>
      <c r="L20" s="52"/>
      <c r="M20" s="52"/>
      <c r="N20" s="52"/>
      <c r="O20" s="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61"/>
      <c r="C21" s="61"/>
      <c r="D21" s="65"/>
      <c r="E21" s="66"/>
      <c r="F21" s="10">
        <v>350</v>
      </c>
      <c r="G21" s="10">
        <v>2</v>
      </c>
      <c r="H21" s="10">
        <f t="shared" si="1"/>
        <v>700</v>
      </c>
      <c r="I21" s="12">
        <f>H21/H45</f>
        <v>1.1113580795732384E-2</v>
      </c>
      <c r="J21" s="12">
        <f>H21/H45</f>
        <v>1.1113580795732384E-2</v>
      </c>
      <c r="K21" s="54" t="s">
        <v>99</v>
      </c>
      <c r="L21" s="52"/>
      <c r="M21" s="52"/>
      <c r="N21" s="52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B22" s="61"/>
      <c r="C22" s="61"/>
      <c r="D22" s="55" t="s">
        <v>59</v>
      </c>
      <c r="E22" s="50"/>
      <c r="F22" s="10">
        <v>1200</v>
      </c>
      <c r="G22" s="10">
        <v>1</v>
      </c>
      <c r="H22" s="10">
        <f t="shared" si="1"/>
        <v>1200</v>
      </c>
      <c r="I22" s="12">
        <f>H22/H45</f>
        <v>1.905185279268409E-2</v>
      </c>
      <c r="J22" s="12">
        <f>H22/H45</f>
        <v>1.905185279268409E-2</v>
      </c>
      <c r="K22" s="73"/>
      <c r="L22" s="52"/>
      <c r="M22" s="52"/>
      <c r="N22" s="52"/>
      <c r="O22" s="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61"/>
      <c r="C23" s="61"/>
      <c r="D23" s="55" t="s">
        <v>86</v>
      </c>
      <c r="E23" s="50"/>
      <c r="F23" s="10">
        <v>3840</v>
      </c>
      <c r="G23" s="10">
        <v>1</v>
      </c>
      <c r="H23" s="10">
        <f t="shared" si="1"/>
        <v>3840</v>
      </c>
      <c r="I23" s="12">
        <f>H23/H45</f>
        <v>6.0965928936589087E-2</v>
      </c>
      <c r="J23" s="12">
        <f>H23/H45</f>
        <v>6.0965928936589087E-2</v>
      </c>
      <c r="K23" s="54" t="s">
        <v>100</v>
      </c>
      <c r="L23" s="52"/>
      <c r="M23" s="52"/>
      <c r="N23" s="52"/>
      <c r="O23" s="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B24" s="61"/>
      <c r="C24" s="61"/>
      <c r="D24" s="75" t="s">
        <v>101</v>
      </c>
      <c r="E24" s="50"/>
      <c r="F24" s="10">
        <v>1800</v>
      </c>
      <c r="G24" s="10">
        <v>1</v>
      </c>
      <c r="H24" s="10">
        <v>1800</v>
      </c>
      <c r="I24" s="12">
        <f>H24/H45</f>
        <v>2.8577779189026133E-2</v>
      </c>
      <c r="J24" s="12">
        <f>H24/H45</f>
        <v>2.8577779189026133E-2</v>
      </c>
      <c r="K24" s="54"/>
      <c r="L24" s="52"/>
      <c r="M24" s="52"/>
      <c r="N24" s="52"/>
      <c r="O24" s="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B25" s="61"/>
      <c r="C25" s="61"/>
      <c r="D25" s="55" t="s">
        <v>93</v>
      </c>
      <c r="E25" s="50"/>
      <c r="F25" s="10">
        <v>80</v>
      </c>
      <c r="G25" s="10">
        <v>20</v>
      </c>
      <c r="H25" s="10">
        <f t="shared" si="1"/>
        <v>1600</v>
      </c>
      <c r="I25" s="12">
        <f>H25/H28</f>
        <v>7.582938388625593E-2</v>
      </c>
      <c r="J25" s="12">
        <f>H25/H45</f>
        <v>2.540247039024545E-2</v>
      </c>
      <c r="K25" s="54"/>
      <c r="L25" s="52"/>
      <c r="M25" s="52"/>
      <c r="N25" s="52"/>
      <c r="O25" s="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1"/>
      <c r="B26" s="61"/>
      <c r="C26" s="61"/>
      <c r="D26" s="55" t="s">
        <v>84</v>
      </c>
      <c r="E26" s="50"/>
      <c r="F26" s="10">
        <v>100</v>
      </c>
      <c r="G26" s="10">
        <v>2</v>
      </c>
      <c r="H26" s="10">
        <f t="shared" si="1"/>
        <v>200</v>
      </c>
      <c r="I26" s="12">
        <f>H26/H28</f>
        <v>9.4786729857819912E-3</v>
      </c>
      <c r="J26" s="12">
        <f>H26/H45</f>
        <v>3.1753087987806813E-3</v>
      </c>
      <c r="K26" s="55"/>
      <c r="L26" s="52"/>
      <c r="M26" s="52"/>
      <c r="N26" s="52"/>
      <c r="O26" s="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61"/>
      <c r="C27" s="62"/>
      <c r="D27" s="76" t="s">
        <v>57</v>
      </c>
      <c r="E27" s="50"/>
      <c r="F27" s="39"/>
      <c r="G27" s="44"/>
      <c r="H27" s="45">
        <f>H28*10%</f>
        <v>2110</v>
      </c>
      <c r="I27" s="42">
        <f>H27/H28</f>
        <v>0.1</v>
      </c>
      <c r="J27" s="42">
        <f>H27/H45</f>
        <v>3.3499507827136191E-2</v>
      </c>
      <c r="K27" s="77" t="s">
        <v>96</v>
      </c>
      <c r="L27" s="52"/>
      <c r="M27" s="52"/>
      <c r="N27" s="52"/>
      <c r="O27" s="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61"/>
      <c r="C28" s="56" t="s">
        <v>29</v>
      </c>
      <c r="D28" s="52"/>
      <c r="E28" s="52"/>
      <c r="F28" s="52"/>
      <c r="G28" s="50"/>
      <c r="H28" s="8">
        <f>SUM(H19:H26)</f>
        <v>21100</v>
      </c>
      <c r="I28" s="16">
        <f>H28/H28</f>
        <v>1</v>
      </c>
      <c r="J28" s="16">
        <f>H28/H45</f>
        <v>0.33499507827136188</v>
      </c>
      <c r="K28" s="53"/>
      <c r="L28" s="52"/>
      <c r="M28" s="52"/>
      <c r="N28" s="52"/>
      <c r="O28" s="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61"/>
      <c r="C29" s="60" t="s">
        <v>102</v>
      </c>
      <c r="D29" s="55" t="s">
        <v>44</v>
      </c>
      <c r="E29" s="50"/>
      <c r="F29" s="10">
        <v>50000</v>
      </c>
      <c r="G29" s="10">
        <v>1</v>
      </c>
      <c r="H29" s="10"/>
      <c r="I29" s="12" t="e">
        <f>H29/H38</f>
        <v>#DIV/0!</v>
      </c>
      <c r="J29" s="12">
        <f>H29/H45</f>
        <v>0</v>
      </c>
      <c r="K29" s="54"/>
      <c r="L29" s="52"/>
      <c r="M29" s="52"/>
      <c r="N29" s="52"/>
      <c r="O29" s="5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1"/>
      <c r="B30" s="61"/>
      <c r="C30" s="61"/>
      <c r="D30" s="63" t="s">
        <v>49</v>
      </c>
      <c r="E30" s="64"/>
      <c r="F30" s="10">
        <v>440</v>
      </c>
      <c r="G30" s="10">
        <v>4</v>
      </c>
      <c r="H30" s="10"/>
      <c r="I30" s="12" t="e">
        <f>H30/H38</f>
        <v>#DIV/0!</v>
      </c>
      <c r="J30" s="12">
        <f>H30/H45</f>
        <v>0</v>
      </c>
      <c r="K30" s="54" t="s">
        <v>103</v>
      </c>
      <c r="L30" s="52"/>
      <c r="M30" s="52"/>
      <c r="N30" s="52"/>
      <c r="O30" s="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61"/>
      <c r="C31" s="61"/>
      <c r="D31" s="65"/>
      <c r="E31" s="66"/>
      <c r="F31" s="10">
        <v>350</v>
      </c>
      <c r="G31" s="10">
        <v>2</v>
      </c>
      <c r="H31" s="10"/>
      <c r="I31" s="12" t="e">
        <f>H31/H38</f>
        <v>#DIV/0!</v>
      </c>
      <c r="J31" s="12">
        <f>H31/H45</f>
        <v>0</v>
      </c>
      <c r="K31" s="54" t="s">
        <v>104</v>
      </c>
      <c r="L31" s="52"/>
      <c r="M31" s="52"/>
      <c r="N31" s="52"/>
      <c r="O31" s="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61"/>
      <c r="C32" s="61"/>
      <c r="D32" s="55" t="s">
        <v>59</v>
      </c>
      <c r="E32" s="50"/>
      <c r="F32" s="10">
        <v>3000</v>
      </c>
      <c r="G32" s="10">
        <v>1</v>
      </c>
      <c r="H32" s="10"/>
      <c r="I32" s="12" t="e">
        <f>H32/H38</f>
        <v>#DIV/0!</v>
      </c>
      <c r="J32" s="12">
        <f>H32/H45</f>
        <v>0</v>
      </c>
      <c r="K32" s="73" t="s">
        <v>105</v>
      </c>
      <c r="L32" s="52"/>
      <c r="M32" s="52"/>
      <c r="N32" s="52"/>
      <c r="O32" s="5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61"/>
      <c r="C33" s="61"/>
      <c r="D33" s="55" t="s">
        <v>86</v>
      </c>
      <c r="E33" s="50"/>
      <c r="F33" s="10">
        <v>3840</v>
      </c>
      <c r="G33" s="10">
        <v>1</v>
      </c>
      <c r="H33" s="10"/>
      <c r="I33" s="12" t="e">
        <f>H33/H38</f>
        <v>#DIV/0!</v>
      </c>
      <c r="J33" s="12">
        <f>H33/H45</f>
        <v>0</v>
      </c>
      <c r="K33" s="54" t="s">
        <v>100</v>
      </c>
      <c r="L33" s="52"/>
      <c r="M33" s="52"/>
      <c r="N33" s="52"/>
      <c r="O33" s="5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61"/>
      <c r="C34" s="61"/>
      <c r="D34" s="55" t="s">
        <v>106</v>
      </c>
      <c r="E34" s="50"/>
      <c r="F34" s="10">
        <v>3000</v>
      </c>
      <c r="G34" s="10">
        <v>1</v>
      </c>
      <c r="H34" s="10"/>
      <c r="I34" s="12" t="e">
        <f>H34/H38</f>
        <v>#DIV/0!</v>
      </c>
      <c r="J34" s="12">
        <f>H34/H45</f>
        <v>0</v>
      </c>
      <c r="K34" s="55"/>
      <c r="L34" s="52"/>
      <c r="M34" s="52"/>
      <c r="N34" s="52"/>
      <c r="O34" s="5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61"/>
      <c r="C35" s="61"/>
      <c r="D35" s="55" t="s">
        <v>107</v>
      </c>
      <c r="E35" s="50"/>
      <c r="F35" s="10">
        <v>500</v>
      </c>
      <c r="G35" s="10">
        <v>1</v>
      </c>
      <c r="H35" s="10"/>
      <c r="I35" s="12" t="e">
        <f>H35/H38</f>
        <v>#DIV/0!</v>
      </c>
      <c r="J35" s="12">
        <f>H35/H45</f>
        <v>0</v>
      </c>
      <c r="K35" s="54"/>
      <c r="L35" s="52"/>
      <c r="M35" s="52"/>
      <c r="N35" s="52"/>
      <c r="O35" s="5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61"/>
      <c r="C36" s="61"/>
      <c r="D36" s="55" t="s">
        <v>93</v>
      </c>
      <c r="E36" s="50"/>
      <c r="F36" s="10">
        <v>80</v>
      </c>
      <c r="G36" s="10">
        <v>15</v>
      </c>
      <c r="H36" s="10"/>
      <c r="I36" s="12" t="e">
        <f>H36/H38</f>
        <v>#DIV/0!</v>
      </c>
      <c r="J36" s="12">
        <f>H36/H45</f>
        <v>0</v>
      </c>
      <c r="K36" s="54"/>
      <c r="L36" s="52"/>
      <c r="M36" s="52"/>
      <c r="N36" s="52"/>
      <c r="O36" s="5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61"/>
      <c r="C37" s="62"/>
      <c r="D37" s="76" t="s">
        <v>57</v>
      </c>
      <c r="E37" s="50"/>
      <c r="F37" s="39"/>
      <c r="G37" s="44"/>
      <c r="H37" s="45"/>
      <c r="I37" s="42" t="e">
        <f>H37/H38</f>
        <v>#DIV/0!</v>
      </c>
      <c r="J37" s="42">
        <f>H37/H45</f>
        <v>0</v>
      </c>
      <c r="K37" s="77" t="s">
        <v>96</v>
      </c>
      <c r="L37" s="52"/>
      <c r="M37" s="52"/>
      <c r="N37" s="52"/>
      <c r="O37" s="5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61"/>
      <c r="C38" s="56" t="s">
        <v>29</v>
      </c>
      <c r="D38" s="52"/>
      <c r="E38" s="52"/>
      <c r="F38" s="52"/>
      <c r="G38" s="50"/>
      <c r="H38" s="8"/>
      <c r="I38" s="16" t="e">
        <f>H38/H38</f>
        <v>#DIV/0!</v>
      </c>
      <c r="J38" s="16">
        <f>H38/H45</f>
        <v>0</v>
      </c>
      <c r="K38" s="53"/>
      <c r="L38" s="52"/>
      <c r="M38" s="52"/>
      <c r="N38" s="52"/>
      <c r="O38" s="5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61"/>
      <c r="C39" s="60" t="s">
        <v>108</v>
      </c>
      <c r="D39" s="55" t="s">
        <v>109</v>
      </c>
      <c r="E39" s="50"/>
      <c r="F39" s="10">
        <v>1</v>
      </c>
      <c r="G39" s="10">
        <v>1000</v>
      </c>
      <c r="H39" s="10">
        <f t="shared" ref="H39:H41" si="2">F39*G39</f>
        <v>1000</v>
      </c>
      <c r="I39" s="12">
        <f>H39/H44</f>
        <v>0.10526315789473684</v>
      </c>
      <c r="J39" s="12">
        <f>H39/H45</f>
        <v>1.5876543993903407E-2</v>
      </c>
      <c r="K39" s="54"/>
      <c r="L39" s="52"/>
      <c r="M39" s="52"/>
      <c r="N39" s="52"/>
      <c r="O39" s="5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61"/>
      <c r="C40" s="61"/>
      <c r="D40" s="55" t="s">
        <v>110</v>
      </c>
      <c r="E40" s="50"/>
      <c r="F40" s="10">
        <v>3.5</v>
      </c>
      <c r="G40" s="10">
        <v>1000</v>
      </c>
      <c r="H40" s="10">
        <f t="shared" si="2"/>
        <v>3500</v>
      </c>
      <c r="I40" s="12">
        <f>H40/H44</f>
        <v>0.36842105263157893</v>
      </c>
      <c r="J40" s="12">
        <f>H40/H45</f>
        <v>5.5567903978661924E-2</v>
      </c>
      <c r="K40" s="54"/>
      <c r="L40" s="52"/>
      <c r="M40" s="52"/>
      <c r="N40" s="52"/>
      <c r="O40" s="5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61"/>
      <c r="C41" s="61"/>
      <c r="D41" s="55" t="s">
        <v>111</v>
      </c>
      <c r="E41" s="50"/>
      <c r="F41" s="10">
        <v>3000</v>
      </c>
      <c r="G41" s="10">
        <v>1</v>
      </c>
      <c r="H41" s="10">
        <f t="shared" si="2"/>
        <v>3000</v>
      </c>
      <c r="I41" s="12">
        <f>H41/H44</f>
        <v>0.31578947368421051</v>
      </c>
      <c r="J41" s="12">
        <f>H41/H45</f>
        <v>4.7629631981710219E-2</v>
      </c>
      <c r="K41" s="54"/>
      <c r="L41" s="52"/>
      <c r="M41" s="52"/>
      <c r="N41" s="52"/>
      <c r="O41" s="5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61"/>
      <c r="C42" s="61"/>
      <c r="D42" s="75" t="s">
        <v>112</v>
      </c>
      <c r="E42" s="50"/>
      <c r="F42" s="10">
        <v>2000</v>
      </c>
      <c r="G42" s="10">
        <v>1</v>
      </c>
      <c r="H42" s="10">
        <v>2000</v>
      </c>
      <c r="I42" s="12">
        <f>H42/H44</f>
        <v>0.21052631578947367</v>
      </c>
      <c r="J42" s="12"/>
      <c r="K42" s="46"/>
      <c r="L42" s="46"/>
      <c r="M42" s="46"/>
      <c r="N42" s="46"/>
      <c r="O42" s="4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61"/>
      <c r="C43" s="62"/>
      <c r="D43" s="76" t="s">
        <v>57</v>
      </c>
      <c r="E43" s="50"/>
      <c r="F43" s="39"/>
      <c r="G43" s="47"/>
      <c r="H43" s="48">
        <f>H44*10%</f>
        <v>950</v>
      </c>
      <c r="I43" s="42">
        <f>H43/H44</f>
        <v>0.1</v>
      </c>
      <c r="J43" s="42">
        <f>H43/H45</f>
        <v>1.5082716794208237E-2</v>
      </c>
      <c r="K43" s="77" t="s">
        <v>96</v>
      </c>
      <c r="L43" s="52"/>
      <c r="M43" s="52"/>
      <c r="N43" s="52"/>
      <c r="O43" s="5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62"/>
      <c r="C44" s="56" t="s">
        <v>29</v>
      </c>
      <c r="D44" s="52"/>
      <c r="E44" s="52"/>
      <c r="F44" s="52"/>
      <c r="G44" s="50"/>
      <c r="H44" s="43">
        <f>SUM(H39:H42)</f>
        <v>9500</v>
      </c>
      <c r="I44" s="16">
        <f t="shared" ref="I44:I45" si="3">H44/H44</f>
        <v>1</v>
      </c>
      <c r="J44" s="16">
        <f>H44/H45</f>
        <v>0.15082716794208237</v>
      </c>
      <c r="K44" s="53"/>
      <c r="L44" s="52"/>
      <c r="M44" s="52"/>
      <c r="N44" s="52"/>
      <c r="O44" s="5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59" t="s">
        <v>23</v>
      </c>
      <c r="C45" s="52"/>
      <c r="D45" s="52"/>
      <c r="E45" s="52"/>
      <c r="F45" s="52"/>
      <c r="G45" s="50"/>
      <c r="H45" s="32">
        <f>SUM(H17+H18+H27+H28+H37+H38+H43+H44)</f>
        <v>62986</v>
      </c>
      <c r="I45" s="33">
        <f t="shared" si="3"/>
        <v>1</v>
      </c>
      <c r="J45" s="33">
        <f>H45/H45</f>
        <v>1</v>
      </c>
      <c r="K45" s="67"/>
      <c r="L45" s="52"/>
      <c r="M45" s="52"/>
      <c r="N45" s="52"/>
      <c r="O45" s="5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27"/>
      <c r="C46" s="27"/>
      <c r="D46" s="27"/>
      <c r="E46" s="27"/>
      <c r="F46" s="27"/>
      <c r="G46" s="27"/>
      <c r="H46" s="27"/>
      <c r="I46" s="49"/>
      <c r="J46" s="49"/>
      <c r="K46" s="27"/>
      <c r="L46" s="27"/>
      <c r="M46" s="27"/>
      <c r="N46" s="27"/>
      <c r="O46" s="2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27"/>
      <c r="C47" s="27"/>
      <c r="D47" s="27"/>
      <c r="E47" s="27"/>
      <c r="F47" s="27"/>
      <c r="G47" s="27"/>
      <c r="H47" s="27"/>
      <c r="I47" s="49"/>
      <c r="J47" s="49"/>
      <c r="K47" s="27"/>
      <c r="L47" s="27"/>
      <c r="M47" s="27"/>
      <c r="N47" s="27"/>
      <c r="O47" s="2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5" t="s">
        <v>63</v>
      </c>
      <c r="C48" s="51" t="s">
        <v>64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10" t="s">
        <v>65</v>
      </c>
      <c r="C49" s="54" t="s">
        <v>72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10" t="s">
        <v>67</v>
      </c>
      <c r="C50" s="54" t="s">
        <v>113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2"/>
      <c r="C51" s="2"/>
      <c r="D51" s="2"/>
      <c r="E51" s="2"/>
      <c r="F51" s="1"/>
      <c r="G51" s="1"/>
      <c r="H51" s="1"/>
      <c r="I51" s="34"/>
      <c r="J51" s="34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8">
    <mergeCell ref="B5:B44"/>
    <mergeCell ref="D5:E5"/>
    <mergeCell ref="D16:E16"/>
    <mergeCell ref="D14:E14"/>
    <mergeCell ref="D10:E10"/>
    <mergeCell ref="D13:E13"/>
    <mergeCell ref="D40:E40"/>
    <mergeCell ref="D22:E22"/>
    <mergeCell ref="D23:E23"/>
    <mergeCell ref="D39:E39"/>
    <mergeCell ref="D37:E37"/>
    <mergeCell ref="D36:E36"/>
    <mergeCell ref="D35:E35"/>
    <mergeCell ref="D17:E17"/>
    <mergeCell ref="C39:C43"/>
    <mergeCell ref="D43:E43"/>
    <mergeCell ref="K31:O31"/>
    <mergeCell ref="K32:O32"/>
    <mergeCell ref="K33:O33"/>
    <mergeCell ref="K34:O34"/>
    <mergeCell ref="K25:O25"/>
    <mergeCell ref="K26:O26"/>
    <mergeCell ref="K36:O36"/>
    <mergeCell ref="K37:O37"/>
    <mergeCell ref="K40:O40"/>
    <mergeCell ref="K39:O39"/>
    <mergeCell ref="K38:O38"/>
    <mergeCell ref="K20:O20"/>
    <mergeCell ref="K21:O21"/>
    <mergeCell ref="K22:O22"/>
    <mergeCell ref="K23:O23"/>
    <mergeCell ref="K30:O30"/>
    <mergeCell ref="K29:O29"/>
    <mergeCell ref="K24:O24"/>
    <mergeCell ref="D42:E42"/>
    <mergeCell ref="K11:O11"/>
    <mergeCell ref="K10:O10"/>
    <mergeCell ref="K4:O4"/>
    <mergeCell ref="K5:O5"/>
    <mergeCell ref="K9:O9"/>
    <mergeCell ref="K35:O35"/>
    <mergeCell ref="K12:O12"/>
    <mergeCell ref="K19:O19"/>
    <mergeCell ref="K17:O17"/>
    <mergeCell ref="K18:O18"/>
    <mergeCell ref="K13:O13"/>
    <mergeCell ref="K15:O15"/>
    <mergeCell ref="K14:O14"/>
    <mergeCell ref="K16:O16"/>
    <mergeCell ref="C28:G28"/>
    <mergeCell ref="C49:O49"/>
    <mergeCell ref="C48:O48"/>
    <mergeCell ref="C50:O50"/>
    <mergeCell ref="D25:E25"/>
    <mergeCell ref="D27:E27"/>
    <mergeCell ref="D26:E26"/>
    <mergeCell ref="K27:O27"/>
    <mergeCell ref="K28:O28"/>
    <mergeCell ref="C38:G38"/>
    <mergeCell ref="B45:G45"/>
    <mergeCell ref="C44:G44"/>
    <mergeCell ref="K44:O44"/>
    <mergeCell ref="K45:O45"/>
    <mergeCell ref="K41:O41"/>
    <mergeCell ref="K43:O43"/>
    <mergeCell ref="D41:E41"/>
    <mergeCell ref="D30:E31"/>
    <mergeCell ref="D29:E29"/>
    <mergeCell ref="D32:E32"/>
    <mergeCell ref="C29:C37"/>
    <mergeCell ref="D33:E33"/>
    <mergeCell ref="D34:E34"/>
    <mergeCell ref="D20:E21"/>
    <mergeCell ref="D19:E19"/>
    <mergeCell ref="C19:C27"/>
    <mergeCell ref="C18:G18"/>
    <mergeCell ref="D9:E9"/>
    <mergeCell ref="D12:E12"/>
    <mergeCell ref="D11:E11"/>
    <mergeCell ref="D24:E24"/>
    <mergeCell ref="D15:E15"/>
    <mergeCell ref="D7:E8"/>
    <mergeCell ref="C5:C17"/>
    <mergeCell ref="D6:E6"/>
    <mergeCell ref="D4:E4"/>
    <mergeCell ref="K6:O6"/>
    <mergeCell ref="K8:O8"/>
    <mergeCell ref="K7:O7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3.5" defaultRowHeight="15" customHeight="1"/>
  <cols>
    <col min="1" max="1" width="8.375" customWidth="1"/>
    <col min="2" max="2" width="15.625" customWidth="1"/>
    <col min="3" max="3" width="11.5" customWidth="1"/>
    <col min="4" max="8" width="8.375" customWidth="1"/>
    <col min="9" max="10" width="9.5" customWidth="1"/>
    <col min="11" max="15" width="11.125" customWidth="1"/>
    <col min="16" max="21" width="8.375" customWidth="1"/>
  </cols>
  <sheetData>
    <row r="1" spans="1:26" ht="16.5">
      <c r="A1" s="1"/>
      <c r="B1" s="2"/>
      <c r="C1" s="2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B2" s="2"/>
      <c r="C2" s="2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/>
      <c r="B3" s="2"/>
      <c r="C3" s="2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5" t="s">
        <v>0</v>
      </c>
      <c r="C4" s="5" t="s">
        <v>1</v>
      </c>
      <c r="D4" s="51" t="s">
        <v>2</v>
      </c>
      <c r="E4" s="50"/>
      <c r="F4" s="5" t="s">
        <v>4</v>
      </c>
      <c r="G4" s="5" t="s">
        <v>5</v>
      </c>
      <c r="H4" s="7" t="s">
        <v>6</v>
      </c>
      <c r="I4" s="7" t="s">
        <v>9</v>
      </c>
      <c r="J4" s="7" t="s">
        <v>10</v>
      </c>
      <c r="K4" s="69" t="s">
        <v>11</v>
      </c>
      <c r="L4" s="52"/>
      <c r="M4" s="52"/>
      <c r="N4" s="52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60" t="s">
        <v>21</v>
      </c>
      <c r="C5" s="60" t="s">
        <v>77</v>
      </c>
      <c r="D5" s="63" t="s">
        <v>79</v>
      </c>
      <c r="E5" s="64"/>
      <c r="F5" s="10">
        <v>80</v>
      </c>
      <c r="G5" s="10">
        <v>160</v>
      </c>
      <c r="H5" s="11">
        <f t="shared" ref="H5:H6" si="0">F5*G5</f>
        <v>12800</v>
      </c>
      <c r="I5" s="11" t="s">
        <v>80</v>
      </c>
      <c r="J5" s="11" t="s">
        <v>80</v>
      </c>
      <c r="K5" s="78"/>
      <c r="L5" s="52"/>
      <c r="M5" s="52"/>
      <c r="N5" s="52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61"/>
      <c r="C6" s="62"/>
      <c r="D6" s="79" t="s">
        <v>82</v>
      </c>
      <c r="E6" s="80"/>
      <c r="F6" s="10">
        <v>80</v>
      </c>
      <c r="G6" s="10">
        <v>160</v>
      </c>
      <c r="H6" s="11">
        <f t="shared" si="0"/>
        <v>12800</v>
      </c>
      <c r="I6" s="11" t="s">
        <v>80</v>
      </c>
      <c r="J6" s="11" t="s">
        <v>80</v>
      </c>
      <c r="K6" s="54" t="s">
        <v>85</v>
      </c>
      <c r="L6" s="52"/>
      <c r="M6" s="52"/>
      <c r="N6" s="52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61"/>
      <c r="C7" s="56" t="s">
        <v>29</v>
      </c>
      <c r="D7" s="52"/>
      <c r="E7" s="52"/>
      <c r="F7" s="52"/>
      <c r="G7" s="50"/>
      <c r="H7" s="8">
        <f>H5-H6</f>
        <v>0</v>
      </c>
      <c r="I7" s="8" t="s">
        <v>80</v>
      </c>
      <c r="J7" s="8" t="s">
        <v>80</v>
      </c>
      <c r="K7" s="57"/>
      <c r="L7" s="52"/>
      <c r="M7" s="52"/>
      <c r="N7" s="52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61"/>
      <c r="C8" s="55" t="s">
        <v>57</v>
      </c>
      <c r="D8" s="52"/>
      <c r="E8" s="50"/>
      <c r="F8" s="74">
        <f>H10*10%</f>
        <v>0</v>
      </c>
      <c r="G8" s="52"/>
      <c r="H8" s="50"/>
      <c r="I8" s="11" t="s">
        <v>80</v>
      </c>
      <c r="J8" s="11" t="s">
        <v>80</v>
      </c>
      <c r="K8" s="58" t="s">
        <v>58</v>
      </c>
      <c r="L8" s="52"/>
      <c r="M8" s="52"/>
      <c r="N8" s="52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62"/>
      <c r="C9" s="56" t="s">
        <v>29</v>
      </c>
      <c r="D9" s="52"/>
      <c r="E9" s="52"/>
      <c r="F9" s="52"/>
      <c r="G9" s="50"/>
      <c r="H9" s="35">
        <f>H8+F8</f>
        <v>0</v>
      </c>
      <c r="I9" s="8" t="s">
        <v>80</v>
      </c>
      <c r="J9" s="8" t="s">
        <v>80</v>
      </c>
      <c r="K9" s="57"/>
      <c r="L9" s="52"/>
      <c r="M9" s="52"/>
      <c r="N9" s="5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59" t="s">
        <v>23</v>
      </c>
      <c r="C10" s="52"/>
      <c r="D10" s="52"/>
      <c r="E10" s="52"/>
      <c r="F10" s="52"/>
      <c r="G10" s="50"/>
      <c r="H10" s="6">
        <f>H7</f>
        <v>0</v>
      </c>
      <c r="I10" s="6" t="s">
        <v>80</v>
      </c>
      <c r="J10" s="6" t="s">
        <v>80</v>
      </c>
      <c r="K10" s="70"/>
      <c r="L10" s="52"/>
      <c r="M10" s="52"/>
      <c r="N10" s="52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36"/>
      <c r="C11" s="37"/>
      <c r="D11" s="37"/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36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>
      <c r="A13" s="1"/>
      <c r="B13" s="2"/>
      <c r="C13" s="2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1"/>
      <c r="B14" s="2"/>
      <c r="C14" s="2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1"/>
      <c r="B15" s="2"/>
      <c r="C15" s="2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>
      <c r="A16" s="1"/>
      <c r="B16" s="2"/>
      <c r="C16" s="2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>
      <c r="A17" s="1"/>
      <c r="B17" s="2"/>
      <c r="C17" s="2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2"/>
      <c r="C18" s="2"/>
      <c r="D18" s="1"/>
      <c r="E18" s="1"/>
      <c r="F18" s="1"/>
      <c r="G18" s="1"/>
      <c r="H18" s="1"/>
      <c r="I18" s="2"/>
      <c r="J18" s="2"/>
      <c r="K18" s="2"/>
      <c r="L18" s="25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1"/>
      <c r="B19" s="2"/>
      <c r="C19" s="2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"/>
      <c r="B20" s="2"/>
      <c r="C20" s="2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>
      <c r="A21" s="1"/>
      <c r="B21" s="2"/>
      <c r="C21" s="2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D4:E4"/>
    <mergeCell ref="D6:E6"/>
    <mergeCell ref="D5:E5"/>
    <mergeCell ref="K4:O4"/>
    <mergeCell ref="K9:O9"/>
    <mergeCell ref="K8:O8"/>
    <mergeCell ref="C8:E8"/>
    <mergeCell ref="F8:H8"/>
    <mergeCell ref="K10:O10"/>
    <mergeCell ref="K5:O5"/>
    <mergeCell ref="K7:O7"/>
    <mergeCell ref="K6:O6"/>
    <mergeCell ref="B10:G10"/>
    <mergeCell ref="C9:G9"/>
    <mergeCell ref="B5:B9"/>
    <mergeCell ref="C5:C6"/>
    <mergeCell ref="C7:G7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B17"/>
    </sheetView>
  </sheetViews>
  <sheetFormatPr defaultColWidth="13.5" defaultRowHeight="15" customHeight="1"/>
  <cols>
    <col min="1" max="1" width="8.375" customWidth="1"/>
    <col min="2" max="2" width="15.625" customWidth="1"/>
    <col min="3" max="3" width="19.375" customWidth="1"/>
    <col min="4" max="7" width="8.375" customWidth="1"/>
    <col min="8" max="8" width="8.5" customWidth="1"/>
    <col min="9" max="21" width="8.375" customWidth="1"/>
  </cols>
  <sheetData>
    <row r="1" spans="1:26" ht="16.5">
      <c r="A1" s="1"/>
      <c r="B1" s="2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B2" s="2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/>
      <c r="B3" s="2"/>
      <c r="C3" s="2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5" t="s">
        <v>0</v>
      </c>
      <c r="C4" s="5" t="s">
        <v>1</v>
      </c>
      <c r="D4" s="51" t="s">
        <v>2</v>
      </c>
      <c r="E4" s="50"/>
      <c r="F4" s="5" t="s">
        <v>4</v>
      </c>
      <c r="G4" s="5" t="s">
        <v>5</v>
      </c>
      <c r="H4" s="5" t="s">
        <v>6</v>
      </c>
      <c r="I4" s="9" t="s">
        <v>9</v>
      </c>
      <c r="J4" s="9" t="s">
        <v>10</v>
      </c>
      <c r="K4" s="51" t="s">
        <v>11</v>
      </c>
      <c r="L4" s="52"/>
      <c r="M4" s="52"/>
      <c r="N4" s="52"/>
      <c r="O4" s="5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60" t="s">
        <v>22</v>
      </c>
      <c r="C5" s="60" t="s">
        <v>114</v>
      </c>
      <c r="D5" s="55" t="s">
        <v>44</v>
      </c>
      <c r="E5" s="50"/>
      <c r="F5" s="10">
        <v>0</v>
      </c>
      <c r="G5" s="10">
        <v>5</v>
      </c>
      <c r="H5" s="10">
        <f t="shared" ref="H5:H6" si="0">F5*G5</f>
        <v>0</v>
      </c>
      <c r="I5" s="12">
        <f>H5/H11</f>
        <v>0</v>
      </c>
      <c r="J5" s="12">
        <f>H5/H18</f>
        <v>0</v>
      </c>
      <c r="K5" s="54"/>
      <c r="L5" s="52"/>
      <c r="M5" s="52"/>
      <c r="N5" s="52"/>
      <c r="O5" s="5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61"/>
      <c r="C6" s="61"/>
      <c r="D6" s="63" t="s">
        <v>49</v>
      </c>
      <c r="E6" s="64"/>
      <c r="F6" s="10">
        <v>1145</v>
      </c>
      <c r="G6" s="10">
        <v>5</v>
      </c>
      <c r="H6" s="10">
        <f t="shared" si="0"/>
        <v>5725</v>
      </c>
      <c r="I6" s="12">
        <f>H6/H11</f>
        <v>0.58868894601542421</v>
      </c>
      <c r="J6" s="12">
        <f>H6/H18</f>
        <v>0.29230808506292921</v>
      </c>
      <c r="K6" s="54" t="s">
        <v>115</v>
      </c>
      <c r="L6" s="52"/>
      <c r="M6" s="52"/>
      <c r="N6" s="52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61"/>
      <c r="C7" s="61"/>
      <c r="D7" s="63" t="s">
        <v>59</v>
      </c>
      <c r="E7" s="64"/>
      <c r="F7" s="10">
        <v>1000</v>
      </c>
      <c r="G7" s="10">
        <v>2</v>
      </c>
      <c r="H7" s="60">
        <f>F7*G7+F8*G8</f>
        <v>2400</v>
      </c>
      <c r="I7" s="81">
        <f>H7/H11</f>
        <v>0.2467866323907455</v>
      </c>
      <c r="J7" s="81">
        <f>H7/H18</f>
        <v>0.12253963391284368</v>
      </c>
      <c r="K7" s="82" t="s">
        <v>116</v>
      </c>
      <c r="L7" s="83"/>
      <c r="M7" s="83"/>
      <c r="N7" s="83"/>
      <c r="O7" s="6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61"/>
      <c r="C8" s="61"/>
      <c r="D8" s="65"/>
      <c r="E8" s="66"/>
      <c r="F8" s="10">
        <v>400</v>
      </c>
      <c r="G8" s="10">
        <v>1</v>
      </c>
      <c r="H8" s="62"/>
      <c r="I8" s="62"/>
      <c r="J8" s="62"/>
      <c r="K8" s="65"/>
      <c r="L8" s="84"/>
      <c r="M8" s="84"/>
      <c r="N8" s="84"/>
      <c r="O8" s="6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61"/>
      <c r="C9" s="61"/>
      <c r="D9" s="55" t="s">
        <v>93</v>
      </c>
      <c r="E9" s="50"/>
      <c r="F9" s="10">
        <v>80</v>
      </c>
      <c r="G9" s="10">
        <v>20</v>
      </c>
      <c r="H9" s="10">
        <f>F9*G9</f>
        <v>1600</v>
      </c>
      <c r="I9" s="12">
        <f>H9/H11</f>
        <v>0.16452442159383032</v>
      </c>
      <c r="J9" s="12">
        <f>H9/H18</f>
        <v>8.1693089275229128E-2</v>
      </c>
      <c r="K9" s="54" t="s">
        <v>117</v>
      </c>
      <c r="L9" s="52"/>
      <c r="M9" s="52"/>
      <c r="N9" s="5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61"/>
      <c r="C10" s="62"/>
      <c r="D10" s="76" t="s">
        <v>57</v>
      </c>
      <c r="E10" s="50"/>
      <c r="F10" s="39"/>
      <c r="G10" s="47"/>
      <c r="H10" s="48">
        <f>H11*10%</f>
        <v>972.5</v>
      </c>
      <c r="I10" s="42">
        <f>H10/H11</f>
        <v>0.1</v>
      </c>
      <c r="J10" s="42">
        <f>H10/H18</f>
        <v>4.96540808251002E-2</v>
      </c>
      <c r="K10" s="77" t="s">
        <v>96</v>
      </c>
      <c r="L10" s="52"/>
      <c r="M10" s="52"/>
      <c r="N10" s="52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B11" s="61"/>
      <c r="C11" s="56" t="s">
        <v>29</v>
      </c>
      <c r="D11" s="52"/>
      <c r="E11" s="52"/>
      <c r="F11" s="52"/>
      <c r="G11" s="50"/>
      <c r="H11" s="15">
        <f>SUM(H5:H9)</f>
        <v>9725</v>
      </c>
      <c r="I11" s="16">
        <f>H11/H11</f>
        <v>1</v>
      </c>
      <c r="J11" s="16">
        <f>H11/H18</f>
        <v>0.496540808251002</v>
      </c>
      <c r="K11" s="53"/>
      <c r="L11" s="52"/>
      <c r="M11" s="52"/>
      <c r="N11" s="52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61"/>
      <c r="C12" s="60" t="s">
        <v>118</v>
      </c>
      <c r="D12" s="55" t="s">
        <v>119</v>
      </c>
      <c r="E12" s="50"/>
      <c r="F12" s="10">
        <v>4000</v>
      </c>
      <c r="G12" s="10">
        <v>1</v>
      </c>
      <c r="H12" s="10">
        <f t="shared" ref="H12:H15" si="1">F12*G12</f>
        <v>4000</v>
      </c>
      <c r="I12" s="12">
        <f>H12/H17</f>
        <v>0.49504950495049505</v>
      </c>
      <c r="J12" s="12">
        <f>H12/H18</f>
        <v>0.20423272318807281</v>
      </c>
      <c r="K12" s="54" t="s">
        <v>120</v>
      </c>
      <c r="L12" s="52"/>
      <c r="M12" s="52"/>
      <c r="N12" s="52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"/>
      <c r="B13" s="61"/>
      <c r="C13" s="61"/>
      <c r="D13" s="55" t="s">
        <v>44</v>
      </c>
      <c r="E13" s="50"/>
      <c r="F13" s="10">
        <v>2000</v>
      </c>
      <c r="G13" s="10">
        <v>1</v>
      </c>
      <c r="H13" s="10">
        <f t="shared" si="1"/>
        <v>2000</v>
      </c>
      <c r="I13" s="12">
        <f>H13/H17</f>
        <v>0.24752475247524752</v>
      </c>
      <c r="J13" s="12">
        <f>H13/H18</f>
        <v>0.10211636159403641</v>
      </c>
      <c r="K13" s="54" t="s">
        <v>121</v>
      </c>
      <c r="L13" s="52"/>
      <c r="M13" s="52"/>
      <c r="N13" s="52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"/>
      <c r="B14" s="61"/>
      <c r="C14" s="61"/>
      <c r="D14" s="63" t="s">
        <v>49</v>
      </c>
      <c r="E14" s="64"/>
      <c r="F14" s="10">
        <v>440</v>
      </c>
      <c r="G14" s="10">
        <v>2</v>
      </c>
      <c r="H14" s="10">
        <f t="shared" si="1"/>
        <v>880</v>
      </c>
      <c r="I14" s="12">
        <f>H14/H17</f>
        <v>0.10891089108910891</v>
      </c>
      <c r="J14" s="12">
        <f>H14/H18</f>
        <v>4.4931199101376017E-2</v>
      </c>
      <c r="K14" s="54" t="s">
        <v>122</v>
      </c>
      <c r="L14" s="52"/>
      <c r="M14" s="52"/>
      <c r="N14" s="52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1"/>
      <c r="B15" s="61"/>
      <c r="C15" s="61"/>
      <c r="D15" s="55" t="s">
        <v>59</v>
      </c>
      <c r="E15" s="50"/>
      <c r="F15" s="10">
        <v>1200</v>
      </c>
      <c r="G15" s="10">
        <v>1</v>
      </c>
      <c r="H15" s="10">
        <f t="shared" si="1"/>
        <v>1200</v>
      </c>
      <c r="I15" s="12">
        <f>H15/H17</f>
        <v>0.14851485148514851</v>
      </c>
      <c r="J15" s="12">
        <f>H15/H18</f>
        <v>6.1269816956421842E-2</v>
      </c>
      <c r="K15" s="54" t="s">
        <v>123</v>
      </c>
      <c r="L15" s="52"/>
      <c r="M15" s="52"/>
      <c r="N15" s="52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"/>
      <c r="B16" s="61"/>
      <c r="C16" s="62"/>
      <c r="D16" s="76" t="s">
        <v>57</v>
      </c>
      <c r="E16" s="50"/>
      <c r="F16" s="39"/>
      <c r="G16" s="47"/>
      <c r="H16" s="48">
        <f>H17*10%</f>
        <v>808</v>
      </c>
      <c r="I16" s="42">
        <f>H16/H17</f>
        <v>0.1</v>
      </c>
      <c r="J16" s="42">
        <f>H16/H18</f>
        <v>4.1255010083990705E-2</v>
      </c>
      <c r="K16" s="77" t="s">
        <v>96</v>
      </c>
      <c r="L16" s="52"/>
      <c r="M16" s="52"/>
      <c r="N16" s="52"/>
      <c r="O16" s="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"/>
      <c r="B17" s="62"/>
      <c r="C17" s="68" t="s">
        <v>29</v>
      </c>
      <c r="D17" s="52"/>
      <c r="E17" s="52"/>
      <c r="F17" s="52"/>
      <c r="G17" s="50"/>
      <c r="H17" s="15">
        <f>SUM(H12:H15)</f>
        <v>8080</v>
      </c>
      <c r="I17" s="16">
        <f t="shared" ref="I17:I18" si="2">H17/H17</f>
        <v>1</v>
      </c>
      <c r="J17" s="16">
        <f>H17/H18</f>
        <v>0.41255010083990706</v>
      </c>
      <c r="K17" s="53"/>
      <c r="L17" s="52"/>
      <c r="M17" s="52"/>
      <c r="N17" s="52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59" t="s">
        <v>23</v>
      </c>
      <c r="C18" s="52"/>
      <c r="D18" s="52"/>
      <c r="E18" s="52"/>
      <c r="F18" s="52"/>
      <c r="G18" s="50"/>
      <c r="H18" s="32">
        <f>SUM(H10+H11+H16+H17)</f>
        <v>19585.5</v>
      </c>
      <c r="I18" s="33">
        <f t="shared" si="2"/>
        <v>1</v>
      </c>
      <c r="J18" s="33">
        <f>H18/H18</f>
        <v>1</v>
      </c>
      <c r="K18" s="67"/>
      <c r="L18" s="52"/>
      <c r="M18" s="52"/>
      <c r="N18" s="52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5" t="s">
        <v>63</v>
      </c>
      <c r="C21" s="51" t="s">
        <v>64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B22" s="10" t="s">
        <v>65</v>
      </c>
      <c r="C22" s="54" t="s">
        <v>72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10" t="s">
        <v>67</v>
      </c>
      <c r="C23" s="54" t="s">
        <v>124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B24" s="10" t="s">
        <v>69</v>
      </c>
      <c r="C24" s="54" t="s">
        <v>125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B25" s="10" t="s">
        <v>126</v>
      </c>
      <c r="C25" s="54" t="s">
        <v>73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1"/>
      <c r="B26" s="2"/>
      <c r="C26" s="2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K13:O13"/>
    <mergeCell ref="D7:E8"/>
    <mergeCell ref="K10:O10"/>
    <mergeCell ref="C11:G11"/>
    <mergeCell ref="K11:O11"/>
    <mergeCell ref="J7:J8"/>
    <mergeCell ref="H7:H8"/>
    <mergeCell ref="I7:I8"/>
    <mergeCell ref="K7:O8"/>
    <mergeCell ref="K9:O9"/>
    <mergeCell ref="C5:C10"/>
    <mergeCell ref="K6:O6"/>
    <mergeCell ref="C25:O25"/>
    <mergeCell ref="C21:O21"/>
    <mergeCell ref="C22:O22"/>
    <mergeCell ref="C17:G17"/>
    <mergeCell ref="D12:E12"/>
    <mergeCell ref="D13:E13"/>
    <mergeCell ref="C23:O23"/>
    <mergeCell ref="C12:C16"/>
    <mergeCell ref="K14:O14"/>
    <mergeCell ref="K18:O18"/>
    <mergeCell ref="D14:E14"/>
    <mergeCell ref="K15:O15"/>
    <mergeCell ref="K17:O17"/>
    <mergeCell ref="K16:O16"/>
    <mergeCell ref="C24:O24"/>
    <mergeCell ref="K12:O12"/>
    <mergeCell ref="K4:O4"/>
    <mergeCell ref="K5:O5"/>
    <mergeCell ref="D4:E4"/>
    <mergeCell ref="D5:E5"/>
    <mergeCell ref="D6:E6"/>
    <mergeCell ref="B5:B17"/>
    <mergeCell ref="D16:E16"/>
    <mergeCell ref="D15:E15"/>
    <mergeCell ref="B18:G18"/>
    <mergeCell ref="D9:E9"/>
    <mergeCell ref="D10:E1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總表</vt:lpstr>
      <vt:lpstr>壹-會長與副會長預期支出</vt:lpstr>
      <vt:lpstr>貳-財務部預期支出</vt:lpstr>
      <vt:lpstr>參-宣傳部預期支出</vt:lpstr>
      <vt:lpstr>肆-活動部預期支出</vt:lpstr>
      <vt:lpstr>伍-社團部預期支出</vt:lpstr>
      <vt:lpstr>陸-學權部預期支出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2016-10-24T01:31:54Z</cp:lastPrinted>
  <dcterms:modified xsi:type="dcterms:W3CDTF">2016-10-24T01:32:03Z</dcterms:modified>
</cp:coreProperties>
</file>